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idelberg\Desktop\GAM340HA\Narrative Design\"/>
    </mc:Choice>
  </mc:AlternateContent>
  <xr:revisionPtr revIDLastSave="0" documentId="13_ncr:1_{A5782F38-96E2-4813-AA5B-52E8AF287E26}" xr6:coauthVersionLast="46" xr6:coauthVersionMax="46" xr10:uidLastSave="{00000000-0000-0000-0000-000000000000}"/>
  <bookViews>
    <workbookView xWindow="-120" yWindow="-120" windowWidth="29040" windowHeight="15840" activeTab="4" xr2:uid="{45B8E144-DF19-484B-9604-688D1EDAC46B}"/>
  </bookViews>
  <sheets>
    <sheet name="Overview" sheetId="1" r:id="rId1"/>
    <sheet name="Level Details" sheetId="11" r:id="rId2"/>
    <sheet name="BarkRequirements" sheetId="9" r:id="rId3"/>
    <sheet name="Estimates" sheetId="6" r:id="rId4"/>
    <sheet name="Variables (Do Not Change)" sheetId="8" r:id="rId5"/>
  </sheets>
  <definedNames>
    <definedName name="_xlnm._FilterDatabase" localSheetId="4" hidden="1">'Variables (Do Not Change)'!$A$1:$F$22</definedName>
    <definedName name="BarkTime">Estimates!$B$3</definedName>
    <definedName name="BBTotal">BarkRequirements!$C$9</definedName>
    <definedName name="BossBarks">'Variables (Do Not Change)'!$D$15</definedName>
    <definedName name="Bosses">'Variables (Do Not Change)'!$D$6</definedName>
    <definedName name="Briefings">'Variables (Do Not Change)'!$D$9</definedName>
    <definedName name="CSperIM">'Level Details'!$C$97</definedName>
    <definedName name="CSperLevel">'Level Details'!$B$71</definedName>
    <definedName name="Cutscenes">'Variables (Do Not Change)'!$D$8</definedName>
    <definedName name="DialogueLength">'Variables (Do Not Change)'!$D$14</definedName>
    <definedName name="DialogueTime">Estimates!$B$4</definedName>
    <definedName name="Evidence">'Variables (Do Not Change)'!$D$19</definedName>
    <definedName name="EvidenceLength">'Variables (Do Not Change)'!$D$20</definedName>
    <definedName name="EVperLevel">'Level Details'!$F$71</definedName>
    <definedName name="Intermissions">'Variables (Do Not Change)'!$D$3</definedName>
    <definedName name="L1BO">'Level Details'!$H$2:$H$6</definedName>
    <definedName name="L1CS">'Level Details'!$B$2:$B$6</definedName>
    <definedName name="L1ET">'Level Details'!$D$2:$D$6</definedName>
    <definedName name="L1EV">'Level Details'!$F$2:$F$6</definedName>
    <definedName name="L1LI">'Level Details'!$E$2:$E$6</definedName>
    <definedName name="L1NP">'Level Details'!$I$2:$I$6</definedName>
    <definedName name="L1PA">'Level Details'!$C$2:$C$6</definedName>
    <definedName name="L1SQ">'Level Details'!$G$2:$G$6</definedName>
    <definedName name="L2BO">'Level Details'!$H$8:$H$12</definedName>
    <definedName name="L2CS">'Level Details'!$B$8:$B$12</definedName>
    <definedName name="L2ET">'Level Details'!$D$8:$D$12</definedName>
    <definedName name="L2EV">'Level Details'!$F$8:$F$12</definedName>
    <definedName name="L2LI">'Level Details'!$E$8:$E$12</definedName>
    <definedName name="L2NP">'Level Details'!$I$8:$I$12</definedName>
    <definedName name="L2PA">'Level Details'!$C$8:$C$12</definedName>
    <definedName name="L2SQ">'Level Details'!$G$8:$G$12</definedName>
    <definedName name="L3BO">'Level Details'!$H$16:$H$20</definedName>
    <definedName name="L3CS">'Level Details'!$B$16:$B$20</definedName>
    <definedName name="L3ET">'Level Details'!$D$16:$D$20</definedName>
    <definedName name="L3EV">'Level Details'!$F$16:$F$20</definedName>
    <definedName name="L3LI">'Level Details'!$E$16:$E$20</definedName>
    <definedName name="L3NP">'Level Details'!$I$16:$I$20</definedName>
    <definedName name="L3PA">'Level Details'!$C$16:$C$20</definedName>
    <definedName name="L3SQ">'Level Details'!$G$16:$G$20</definedName>
    <definedName name="L4BO">'Level Details'!$H$24:$H$28</definedName>
    <definedName name="L4CS">'Level Details'!$B$24:$B$28</definedName>
    <definedName name="L4ET">'Level Details'!$D$24:$D$28</definedName>
    <definedName name="L4EV">'Level Details'!$F$24:$F$28</definedName>
    <definedName name="L4LI">'Level Details'!$E$24:$E$28</definedName>
    <definedName name="L4NP">'Level Details'!$I$24:$I$28</definedName>
    <definedName name="L4PA">'Level Details'!$C$24:$C$28</definedName>
    <definedName name="L4SQ">'Level Details'!$G$24:$G$28</definedName>
    <definedName name="L5BO">'Level Details'!$H$32:$H$36</definedName>
    <definedName name="L5CS">'Level Details'!$B$32:$B$36</definedName>
    <definedName name="L5ET">'Level Details'!$D$32:$D$36</definedName>
    <definedName name="L5EV">'Level Details'!$F$32:$F$36</definedName>
    <definedName name="L5LI">'Level Details'!$E$32:$E$36</definedName>
    <definedName name="L5NP">'Level Details'!$I$32:$I$36</definedName>
    <definedName name="L5PA">'Level Details'!$C$32:$C$36</definedName>
    <definedName name="L5SQ">'Level Details'!$G$32:$G$36</definedName>
    <definedName name="L6BO">'Level Details'!$H$40:$H$44</definedName>
    <definedName name="L6CS">'Level Details'!$B$40:$B$44</definedName>
    <definedName name="L6ET">'Level Details'!$D$40:$D$44</definedName>
    <definedName name="L6EV">'Level Details'!$F$40:$F$44</definedName>
    <definedName name="L6LI">'Level Details'!$E$40:$E$44</definedName>
    <definedName name="L6NP">'Level Details'!$I$40:$I$44</definedName>
    <definedName name="L6PA">'Level Details'!$C$40:$C$44</definedName>
    <definedName name="L6SQ">'Level Details'!$G$40:$G$44</definedName>
    <definedName name="L7BO">'Level Details'!$H$48:$H$52</definedName>
    <definedName name="L7CS">'Level Details'!$B$48:$B$52</definedName>
    <definedName name="L7ET">'Level Details'!$D$48:$D$52</definedName>
    <definedName name="L7EV">'Level Details'!$F$48:$F$52</definedName>
    <definedName name="L7LI">'Level Details'!$E$48:$E$52</definedName>
    <definedName name="L7NP">'Level Details'!$I$48:$I$52</definedName>
    <definedName name="L7PA">'Level Details'!$C$48:$C$52</definedName>
    <definedName name="L7SQ">'Level Details'!$G$48:$G$52</definedName>
    <definedName name="LIperLevel">'Level Details'!$E$71</definedName>
    <definedName name="Lore">'Variables (Do Not Change)'!$D$21</definedName>
    <definedName name="LoreAudioPercent">Estimates!$B$18</definedName>
    <definedName name="LoreLength">'Variables (Do Not Change)'!$D$22</definedName>
    <definedName name="LoreLines">'Variables (Do Not Change)'!$D$23</definedName>
    <definedName name="LoreWritenPercent">Estimates!$B$17</definedName>
    <definedName name="MBE">BarkRequirements!$C$18</definedName>
    <definedName name="MinionBarks">'Variables (Do Not Change)'!$D$16</definedName>
    <definedName name="MinionBarksExtra">'Variables (Do Not Change)'!$D$17</definedName>
    <definedName name="Minions">'Variables (Do Not Change)'!$D$7</definedName>
    <definedName name="MinTotal">BarkRequirements!$C$17</definedName>
    <definedName name="MissionDialogue">'Variables (Do Not Change)'!$D$13</definedName>
    <definedName name="Missions">'Variables (Do Not Change)'!$D$2</definedName>
    <definedName name="NPCLines">'Variables (Do Not Change)'!$D$5</definedName>
    <definedName name="NPCperLevel">'Level Details'!$I$71</definedName>
    <definedName name="NPCs">'Variables (Do Not Change)'!$D$4</definedName>
    <definedName name="NumBoss">'Level Details'!$H$70</definedName>
    <definedName name="NumCS">'Level Details'!$B$70</definedName>
    <definedName name="NumEV">'Level Details'!$F$70</definedName>
    <definedName name="NUMLI">'Level Details'!$E$70</definedName>
    <definedName name="NumMinions">'Level Details'!$D$70</definedName>
    <definedName name="NumMissions">'Level Details'!$A$72</definedName>
    <definedName name="NumNPC">'Level Details'!$I$70</definedName>
    <definedName name="NumSQ">'Level Details'!$G$70</definedName>
    <definedName name="PlayerBarks">'Variables (Do Not Change)'!$D$18</definedName>
    <definedName name="Ptotal">BarkRequirements!$C$29</definedName>
    <definedName name="SceneLength">Estimates!$B$8</definedName>
    <definedName name="ScriptTime">Estimates!$B$2</definedName>
    <definedName name="Sidequests">'Variables (Do Not Change)'!$D$10</definedName>
    <definedName name="SQInteractions">'Variables (Do Not Change)'!$D$11</definedName>
    <definedName name="SQLength">'Variables (Do Not Change)'!$D$12</definedName>
    <definedName name="SQperLevel">'Level Details'!$G$71</definedName>
    <definedName name="TotalIntermissions">'Level Details'!$A$97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4" i="11" l="1" a="1"/>
  <c r="B54" i="11" s="1"/>
  <c r="A72" i="11"/>
  <c r="D2" i="8" s="1"/>
  <c r="I68" i="11"/>
  <c r="H68" i="11"/>
  <c r="G68" i="11"/>
  <c r="F68" i="11"/>
  <c r="E68" i="11"/>
  <c r="D68" i="11"/>
  <c r="C68" i="11"/>
  <c r="B68" i="11"/>
  <c r="I53" i="11"/>
  <c r="H53" i="11"/>
  <c r="G53" i="11"/>
  <c r="F53" i="11"/>
  <c r="E53" i="11"/>
  <c r="D53" i="11"/>
  <c r="C53" i="11"/>
  <c r="B53" i="11"/>
  <c r="I45" i="11"/>
  <c r="H45" i="11"/>
  <c r="G45" i="11"/>
  <c r="F45" i="11"/>
  <c r="E45" i="11"/>
  <c r="D45" i="11"/>
  <c r="C45" i="11"/>
  <c r="B45" i="11"/>
  <c r="I37" i="11"/>
  <c r="H37" i="11"/>
  <c r="G37" i="11"/>
  <c r="F37" i="11"/>
  <c r="E37" i="11"/>
  <c r="D37" i="11"/>
  <c r="C37" i="11"/>
  <c r="B37" i="11"/>
  <c r="I29" i="11"/>
  <c r="H29" i="11"/>
  <c r="G29" i="11"/>
  <c r="F29" i="11"/>
  <c r="E29" i="11"/>
  <c r="D29" i="11"/>
  <c r="C29" i="11"/>
  <c r="B29" i="11"/>
  <c r="I21" i="11"/>
  <c r="H21" i="11"/>
  <c r="G21" i="11"/>
  <c r="F21" i="11"/>
  <c r="E21" i="11"/>
  <c r="D21" i="11"/>
  <c r="C21" i="11"/>
  <c r="B21" i="11"/>
  <c r="I13" i="11"/>
  <c r="G13" i="11"/>
  <c r="H13" i="11"/>
  <c r="F13" i="11"/>
  <c r="E13" i="11"/>
  <c r="D13" i="11"/>
  <c r="C13" i="11"/>
  <c r="B13" i="11"/>
  <c r="I7" i="11"/>
  <c r="H7" i="11"/>
  <c r="G7" i="11"/>
  <c r="F7" i="11"/>
  <c r="E7" i="11"/>
  <c r="D7" i="11"/>
  <c r="C7" i="11"/>
  <c r="B7" i="11"/>
  <c r="B18" i="6"/>
  <c r="D23" i="8"/>
  <c r="D22" i="8"/>
  <c r="D20" i="8"/>
  <c r="D14" i="8"/>
  <c r="D13" i="8"/>
  <c r="D12" i="8"/>
  <c r="D11" i="8"/>
  <c r="D5" i="8"/>
  <c r="I69" i="11" a="1"/>
  <c r="I69" i="11" s="1"/>
  <c r="I54" i="11" a="1"/>
  <c r="I54" i="11" s="1"/>
  <c r="I46" i="11" a="1"/>
  <c r="I46" i="11" s="1"/>
  <c r="I38" i="11" a="1"/>
  <c r="I38" i="11" s="1"/>
  <c r="I30" i="11" a="1"/>
  <c r="I30" i="11" s="1"/>
  <c r="I22" i="11" a="1"/>
  <c r="I22" i="11" s="1"/>
  <c r="I14" i="11" a="1"/>
  <c r="I14" i="11" s="1"/>
  <c r="H14" i="11" a="1"/>
  <c r="H14" i="11" s="1"/>
  <c r="D17" i="8" a="1"/>
  <c r="D17" i="8" s="1"/>
  <c r="B97" i="11"/>
  <c r="A97" i="11"/>
  <c r="D3" i="8" s="1"/>
  <c r="G69" i="11" a="1"/>
  <c r="G69" i="11" s="1"/>
  <c r="F69" i="11" a="1"/>
  <c r="F69" i="11" s="1"/>
  <c r="E69" i="11" a="1"/>
  <c r="E69" i="11" s="1"/>
  <c r="D69" i="11" a="1"/>
  <c r="D69" i="11" s="1"/>
  <c r="C69" i="11" a="1"/>
  <c r="C69" i="11" s="1"/>
  <c r="B69" i="11" a="1"/>
  <c r="B69" i="11" s="1"/>
  <c r="G54" i="11" a="1"/>
  <c r="G54" i="11" s="1"/>
  <c r="F54" i="11" a="1"/>
  <c r="F54" i="11" s="1"/>
  <c r="E54" i="11" a="1"/>
  <c r="E54" i="11" s="1"/>
  <c r="D54" i="11" a="1"/>
  <c r="D54" i="11" s="1"/>
  <c r="C54" i="11" a="1"/>
  <c r="C54" i="11" s="1"/>
  <c r="G46" i="11" a="1"/>
  <c r="G46" i="11" s="1"/>
  <c r="F46" i="11" a="1"/>
  <c r="F46" i="11" s="1"/>
  <c r="E46" i="11" a="1"/>
  <c r="E46" i="11" s="1"/>
  <c r="D46" i="11" a="1"/>
  <c r="D46" i="11" s="1"/>
  <c r="B46" i="11" a="1"/>
  <c r="B46" i="11" s="1"/>
  <c r="C46" i="11" a="1"/>
  <c r="C46" i="11" s="1"/>
  <c r="G38" i="11" a="1"/>
  <c r="G38" i="11" s="1"/>
  <c r="F38" i="11" a="1"/>
  <c r="F38" i="11" s="1"/>
  <c r="E38" i="11" a="1"/>
  <c r="E38" i="11" s="1"/>
  <c r="D38" i="11" a="1"/>
  <c r="D38" i="11" s="1"/>
  <c r="B38" i="11" a="1"/>
  <c r="B38" i="11" s="1"/>
  <c r="C38" i="11" a="1"/>
  <c r="C38" i="11" s="1"/>
  <c r="G30" i="11" a="1"/>
  <c r="G30" i="11" s="1"/>
  <c r="F30" i="11" a="1"/>
  <c r="F30" i="11" s="1"/>
  <c r="E30" i="11" a="1"/>
  <c r="E30" i="11" s="1"/>
  <c r="D30" i="11" a="1"/>
  <c r="D30" i="11" s="1"/>
  <c r="C30" i="11" a="1"/>
  <c r="C30" i="11" s="1"/>
  <c r="B30" i="11" a="1"/>
  <c r="B30" i="11" s="1"/>
  <c r="G22" i="11" a="1"/>
  <c r="G22" i="11" s="1"/>
  <c r="F22" i="11" a="1"/>
  <c r="F22" i="11" s="1"/>
  <c r="E22" i="11" a="1"/>
  <c r="E22" i="11" s="1"/>
  <c r="D22" i="11" a="1"/>
  <c r="D22" i="11" s="1"/>
  <c r="B22" i="11" a="1"/>
  <c r="B22" i="11" s="1"/>
  <c r="C22" i="11" a="1"/>
  <c r="C22" i="11" s="1"/>
  <c r="G14" i="11" a="1"/>
  <c r="G14" i="11" s="1"/>
  <c r="F14" i="11" a="1"/>
  <c r="F14" i="11" s="1"/>
  <c r="E14" i="11" a="1"/>
  <c r="E14" i="11" s="1"/>
  <c r="D14" i="11" a="1"/>
  <c r="D14" i="11" s="1"/>
  <c r="C14" i="11" a="1"/>
  <c r="C14" i="11" s="1"/>
  <c r="B14" i="11" a="1"/>
  <c r="B14" i="11" s="1"/>
  <c r="D18" i="8" a="1"/>
  <c r="D18" i="8" s="1"/>
  <c r="D9" i="1" s="1"/>
  <c r="F9" i="1" s="1"/>
  <c r="G9" i="1" s="1"/>
  <c r="C29" i="9"/>
  <c r="D16" i="8"/>
  <c r="C17" i="9"/>
  <c r="C9" i="9"/>
  <c r="D15" i="8" s="1"/>
  <c r="I15" i="11" l="1"/>
  <c r="I23" i="11" s="1"/>
  <c r="I31" i="11" s="1"/>
  <c r="I39" i="11" s="1"/>
  <c r="I47" i="11" s="1"/>
  <c r="I55" i="11" s="1"/>
  <c r="I70" i="11" s="1"/>
  <c r="C97" i="11"/>
  <c r="D9" i="8" s="1"/>
  <c r="C3" i="1" s="1"/>
  <c r="F3" i="1" s="1"/>
  <c r="G3" i="1" s="1"/>
  <c r="B15" i="11"/>
  <c r="G15" i="11"/>
  <c r="G23" i="11" s="1"/>
  <c r="G31" i="11" s="1"/>
  <c r="F15" i="11"/>
  <c r="F23" i="11" s="1"/>
  <c r="F31" i="11" s="1"/>
  <c r="E15" i="11"/>
  <c r="E23" i="11" s="1"/>
  <c r="D15" i="11"/>
  <c r="D23" i="11" s="1"/>
  <c r="C15" i="11"/>
  <c r="C23" i="11" s="1"/>
  <c r="C31" i="11" s="1"/>
  <c r="B23" i="11"/>
  <c r="B31" i="11" s="1"/>
  <c r="B39" i="11" s="1"/>
  <c r="B47" i="11" s="1"/>
  <c r="B55" i="11" s="1"/>
  <c r="B70" i="11" s="1"/>
  <c r="B71" i="11" l="1"/>
  <c r="D8" i="8" s="1"/>
  <c r="C2" i="1" s="1"/>
  <c r="F2" i="1" s="1"/>
  <c r="G2" i="1" s="1"/>
  <c r="I71" i="11"/>
  <c r="D4" i="8" s="1"/>
  <c r="E6" i="1" s="1"/>
  <c r="F6" i="1" s="1"/>
  <c r="G6" i="1" s="1"/>
  <c r="G39" i="11"/>
  <c r="G47" i="11" s="1"/>
  <c r="G55" i="11" s="1"/>
  <c r="G70" i="11" s="1"/>
  <c r="E31" i="11"/>
  <c r="D31" i="11"/>
  <c r="C39" i="11"/>
  <c r="C47" i="11" s="1"/>
  <c r="C55" i="11" s="1"/>
  <c r="C70" i="11" s="1"/>
  <c r="C71" i="11" s="1"/>
  <c r="F39" i="11"/>
  <c r="F47" i="11" s="1"/>
  <c r="F55" i="11" s="1"/>
  <c r="F70" i="11" s="1"/>
  <c r="G71" i="11" l="1"/>
  <c r="D10" i="8" s="1"/>
  <c r="E4" i="1" s="1"/>
  <c r="F4" i="1" s="1"/>
  <c r="G4" i="1" s="1"/>
  <c r="F71" i="11"/>
  <c r="D19" i="8" s="1"/>
  <c r="E10" i="1" s="1"/>
  <c r="F10" i="1" s="1"/>
  <c r="G10" i="1" s="1"/>
  <c r="E5" i="1"/>
  <c r="F5" i="1" s="1"/>
  <c r="G5" i="1" s="1"/>
  <c r="E39" i="11"/>
  <c r="E47" i="11" s="1"/>
  <c r="E55" i="11" s="1"/>
  <c r="E70" i="11" s="1"/>
  <c r="D39" i="11"/>
  <c r="D47" i="11" s="1"/>
  <c r="D55" i="11" s="1"/>
  <c r="D70" i="11" s="1"/>
  <c r="D71" i="11" s="1"/>
  <c r="E71" i="11" l="1"/>
  <c r="D21" i="8" s="1"/>
  <c r="D7" i="8"/>
  <c r="D8" i="1" s="1"/>
  <c r="F8" i="1" s="1"/>
  <c r="G8" i="1" s="1"/>
  <c r="E12" i="1" l="1"/>
  <c r="F12" i="1" s="1"/>
  <c r="G12" i="1" s="1"/>
  <c r="C11" i="1"/>
  <c r="F11" i="1" s="1"/>
  <c r="G11" i="1" s="1"/>
  <c r="D24" i="8"/>
  <c r="E13" i="1"/>
  <c r="C13" i="1" l="1"/>
  <c r="H30" i="11" a="1"/>
  <c r="H30" i="11" s="1"/>
  <c r="H54" i="11" a="1"/>
  <c r="H54" i="11" s="1"/>
  <c r="H46" i="11" a="1"/>
  <c r="H46" i="11" s="1"/>
  <c r="H69" i="11" a="1"/>
  <c r="H69" i="11" s="1"/>
  <c r="H38" i="11" a="1"/>
  <c r="H38" i="11" s="1"/>
  <c r="H22" i="11" a="1"/>
  <c r="H22" i="11" s="1"/>
  <c r="H15" i="11"/>
  <c r="H23" i="11" l="1"/>
  <c r="H31" i="11"/>
  <c r="H39" i="11" s="1"/>
  <c r="H47" i="11" s="1"/>
  <c r="H55" i="11" s="1"/>
  <c r="H70" i="11" s="1"/>
  <c r="H71" i="11" l="1"/>
  <c r="D6" i="8"/>
  <c r="D7" i="1" s="1"/>
  <c r="F7" i="1" l="1"/>
  <c r="G7" i="1" s="1"/>
  <c r="D13" i="1"/>
  <c r="F13" i="1" s="1"/>
  <c r="G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<sst xmlns="http://schemas.openxmlformats.org/spreadsheetml/2006/main" count="477" uniqueCount="335">
  <si>
    <t>VO Type</t>
  </si>
  <si>
    <t>Formula</t>
  </si>
  <si>
    <t>#Lines</t>
  </si>
  <si>
    <t>Formula Name</t>
  </si>
  <si>
    <t>Cutscene Pages Per Hour</t>
  </si>
  <si>
    <t>ScriptTime</t>
  </si>
  <si>
    <t>Systemic Dialogue Lines Per Hour</t>
  </si>
  <si>
    <t>BarkTime</t>
  </si>
  <si>
    <t>Variable</t>
  </si>
  <si>
    <t>Current Value</t>
  </si>
  <si>
    <t>Justification</t>
  </si>
  <si>
    <t># of Missions</t>
  </si>
  <si>
    <t># of Bosses</t>
  </si>
  <si>
    <t>Boss</t>
  </si>
  <si>
    <t># of NPCs/mission</t>
  </si>
  <si>
    <t># of Cutscenes/mission</t>
  </si>
  <si>
    <t>average number of cutscenes per mission (mission briefing/closing/+others)</t>
  </si>
  <si>
    <t>non boss NPCs that can be conversed with per mission</t>
  </si>
  <si>
    <t>Missions</t>
  </si>
  <si>
    <t>Bosses</t>
  </si>
  <si>
    <t>NPCs</t>
  </si>
  <si>
    <t>Cutscenes</t>
  </si>
  <si>
    <t>Sidequests</t>
  </si>
  <si>
    <t>SQInteractions</t>
  </si>
  <si>
    <t>Category</t>
  </si>
  <si>
    <t>Team</t>
  </si>
  <si>
    <t>Narrative</t>
  </si>
  <si>
    <t>MissionDialogue</t>
  </si>
  <si>
    <t># of Barks / Boss</t>
  </si>
  <si>
    <t># of Barks / Minion</t>
  </si>
  <si>
    <t>BossBarks</t>
  </si>
  <si>
    <t>MinionBarks</t>
  </si>
  <si>
    <t># of Player Barks</t>
  </si>
  <si>
    <t>PlayerBarks</t>
  </si>
  <si>
    <t>SubCat</t>
  </si>
  <si>
    <t>Level</t>
  </si>
  <si>
    <t>Character</t>
  </si>
  <si>
    <t>Script</t>
  </si>
  <si>
    <t>Barks</t>
  </si>
  <si>
    <t># of Evidence/Mission</t>
  </si>
  <si>
    <t>Evidence</t>
  </si>
  <si>
    <t>Lore</t>
  </si>
  <si>
    <t>Take Damage</t>
  </si>
  <si>
    <t># Required</t>
  </si>
  <si>
    <t>Receive Healing</t>
  </si>
  <si>
    <t>Taunt</t>
  </si>
  <si>
    <t>Land Heavy Blow</t>
  </si>
  <si>
    <t>Health Critical</t>
  </si>
  <si>
    <t>Kills Player</t>
  </si>
  <si>
    <t>Dies</t>
  </si>
  <si>
    <t>Total</t>
  </si>
  <si>
    <t>BBTotal</t>
  </si>
  <si>
    <t>Idle</t>
  </si>
  <si>
    <t>Suspicious</t>
  </si>
  <si>
    <t>Aware</t>
  </si>
  <si>
    <t>Pursuing</t>
  </si>
  <si>
    <t>Lost Contact</t>
  </si>
  <si>
    <t>MinTotal</t>
  </si>
  <si>
    <t>Low Tech Power</t>
  </si>
  <si>
    <t>Tech Refill</t>
  </si>
  <si>
    <t>Out of Ammo</t>
  </si>
  <si>
    <t>Found Evidence</t>
  </si>
  <si>
    <t>Kills Enemy (Combat)</t>
  </si>
  <si>
    <t>Kills Enemy (Stealth)</t>
  </si>
  <si>
    <t># of Unique Minion Barks in Final Level</t>
  </si>
  <si>
    <t>MinionBarksExtra</t>
  </si>
  <si>
    <t>Extra unique barks for minions in the final level based on player choices. (10 for each path)</t>
  </si>
  <si>
    <t>Bosses will take many hits</t>
  </si>
  <si>
    <t>Most players will only kill a boss a few times.</t>
  </si>
  <si>
    <t>Player will find about 3 per level across 8 levels. Should hear each one about twice.</t>
  </si>
  <si>
    <t>Ptotal</t>
  </si>
  <si>
    <t># of types of minion</t>
  </si>
  <si>
    <t>Minions</t>
  </si>
  <si>
    <t>Average Length of Cutscene (in min)</t>
  </si>
  <si>
    <t>SceneLength</t>
  </si>
  <si>
    <t># of Intermissions</t>
  </si>
  <si>
    <t>Intermissions</t>
  </si>
  <si>
    <t>(7 main story missions +2 variable end game missions)</t>
  </si>
  <si>
    <t># of Cutscenes/Intermission</t>
  </si>
  <si>
    <t>Briefings</t>
  </si>
  <si>
    <t># of scripted dialogues/mission</t>
  </si>
  <si>
    <t>Length of Lore Items (in min)</t>
  </si>
  <si>
    <t>LoreLength</t>
  </si>
  <si>
    <t>Average length of each lore item.</t>
  </si>
  <si>
    <t># of Lore items/mission</t>
  </si>
  <si>
    <t>Mission</t>
  </si>
  <si>
    <t>Enemy Types</t>
  </si>
  <si>
    <t>Lore Items</t>
  </si>
  <si>
    <t>Side Quest</t>
  </si>
  <si>
    <t>Raid in the Warehouse District</t>
  </si>
  <si>
    <t>Warehouse</t>
  </si>
  <si>
    <t>Playable Areas</t>
  </si>
  <si>
    <t>Opening Cutscene</t>
  </si>
  <si>
    <t>Oklarrian Soldiers</t>
  </si>
  <si>
    <t>Election Night Chaos</t>
  </si>
  <si>
    <t>Manifesto</t>
  </si>
  <si>
    <t>List of locations</t>
  </si>
  <si>
    <t>Schematics</t>
  </si>
  <si>
    <t>Paystubs</t>
  </si>
  <si>
    <t>First Evidence</t>
  </si>
  <si>
    <t>End of Level</t>
  </si>
  <si>
    <t>Totals:</t>
  </si>
  <si>
    <t>Escape the Undercity</t>
  </si>
  <si>
    <t>Survival</t>
  </si>
  <si>
    <t>Mysterious Oklarrian</t>
  </si>
  <si>
    <t>Meeting Xander</t>
  </si>
  <si>
    <t>Undercity</t>
  </si>
  <si>
    <t>Human Soldiers</t>
  </si>
  <si>
    <t>Repeats?</t>
  </si>
  <si>
    <t>Running Total:</t>
  </si>
  <si>
    <t>First Blood</t>
  </si>
  <si>
    <t>Landing Zone</t>
  </si>
  <si>
    <t>Argument</t>
  </si>
  <si>
    <t>Minister's House</t>
  </si>
  <si>
    <t>It’s a date!</t>
  </si>
  <si>
    <t>Bad Intel</t>
  </si>
  <si>
    <t>Organized Coup</t>
  </si>
  <si>
    <t>Long Game</t>
  </si>
  <si>
    <t>Missing Information</t>
  </si>
  <si>
    <t>Briefing</t>
  </si>
  <si>
    <t>Talk to your senator</t>
  </si>
  <si>
    <t>Office Building</t>
  </si>
  <si>
    <t>Funding a coup</t>
  </si>
  <si>
    <t>The Bannthurian Soldier</t>
  </si>
  <si>
    <t>Inevitable</t>
  </si>
  <si>
    <t>Something?</t>
  </si>
  <si>
    <t>Something1</t>
  </si>
  <si>
    <t>Something2</t>
  </si>
  <si>
    <t>Follow the Money</t>
  </si>
  <si>
    <t>Briefing2</t>
  </si>
  <si>
    <t>An Offer</t>
  </si>
  <si>
    <t>The Market</t>
  </si>
  <si>
    <t>The Merchants House</t>
  </si>
  <si>
    <t>Exchange Rate</t>
  </si>
  <si>
    <t>A Rare Purchase</t>
  </si>
  <si>
    <t>Gaining Access</t>
  </si>
  <si>
    <t>A Helping Hand</t>
  </si>
  <si>
    <t>It goes to the top</t>
  </si>
  <si>
    <t>Call it a hobby</t>
  </si>
  <si>
    <t>Not my idea</t>
  </si>
  <si>
    <t>Digging for Answers</t>
  </si>
  <si>
    <t>Briefing3</t>
  </si>
  <si>
    <t>Finding the Soldier</t>
  </si>
  <si>
    <t>Military Base</t>
  </si>
  <si>
    <t>Bannthurian Soldiers</t>
  </si>
  <si>
    <t>First Contact</t>
  </si>
  <si>
    <t>Advanced Weaponry</t>
  </si>
  <si>
    <t>Invasion Fleet Standby</t>
  </si>
  <si>
    <t>Traitors in the ranks</t>
  </si>
  <si>
    <t>Help is on the way</t>
  </si>
  <si>
    <t>Security Breach</t>
  </si>
  <si>
    <t>Killer Job</t>
  </si>
  <si>
    <t>Who's Side</t>
  </si>
  <si>
    <t>Nervous Energy</t>
  </si>
  <si>
    <t>He was Bannthurian</t>
  </si>
  <si>
    <t>Government Campus</t>
  </si>
  <si>
    <t>Security Offices</t>
  </si>
  <si>
    <t>Strange Sight</t>
  </si>
  <si>
    <t>Switching Sides</t>
  </si>
  <si>
    <t>Talking to Strangers</t>
  </si>
  <si>
    <t>Kill on Sight</t>
  </si>
  <si>
    <t>Clean Slate</t>
  </si>
  <si>
    <t>Endgame (Good)</t>
  </si>
  <si>
    <t>Another Landing</t>
  </si>
  <si>
    <t>Eavesdropping</t>
  </si>
  <si>
    <t>The Evidence</t>
  </si>
  <si>
    <t>Jettison the Trash</t>
  </si>
  <si>
    <t>Final Cutscene (Good)</t>
  </si>
  <si>
    <t>Prime Minister's Palace</t>
  </si>
  <si>
    <t>Xander's Ship</t>
  </si>
  <si>
    <t>Painful Transformation</t>
  </si>
  <si>
    <t>For the Collective</t>
  </si>
  <si>
    <t>Endgame (Bad)</t>
  </si>
  <si>
    <t>Accusations</t>
  </si>
  <si>
    <t>The Coup is over</t>
  </si>
  <si>
    <t>Job Well Done</t>
  </si>
  <si>
    <t>Commandeering the Ship</t>
  </si>
  <si>
    <t>Pirate Ship</t>
  </si>
  <si>
    <t>Final Cutscene (Neutral)</t>
  </si>
  <si>
    <t>Final Cutscene (Bad)</t>
  </si>
  <si>
    <t>Intermission 1</t>
  </si>
  <si>
    <t>Arrival</t>
  </si>
  <si>
    <t>First Briefing</t>
  </si>
  <si>
    <t>Intermission 2</t>
  </si>
  <si>
    <t>Congratulations</t>
  </si>
  <si>
    <t>Why?</t>
  </si>
  <si>
    <t>Intermission 3</t>
  </si>
  <si>
    <t>A clean kill</t>
  </si>
  <si>
    <t>Too many prisoners</t>
  </si>
  <si>
    <t>You had your reasons</t>
  </si>
  <si>
    <t>Intermission 4</t>
  </si>
  <si>
    <t>A job well done</t>
  </si>
  <si>
    <t>Lack of Facilities</t>
  </si>
  <si>
    <t>Intermission 5</t>
  </si>
  <si>
    <t>No more prisoners</t>
  </si>
  <si>
    <t>Traitor</t>
  </si>
  <si>
    <t>Intermission 6</t>
  </si>
  <si>
    <t>Perfect soldier</t>
  </si>
  <si>
    <t>Loyalty in question</t>
  </si>
  <si>
    <t>Change of heart</t>
  </si>
  <si>
    <t>a new prisoner</t>
  </si>
  <si>
    <t>Time to Strike</t>
  </si>
  <si>
    <t>Averages (base on # missions)</t>
  </si>
  <si>
    <t>Found on Bark Requirements</t>
  </si>
  <si>
    <t>Average number of Lore items per level. (see level Details for more info)</t>
  </si>
  <si>
    <t>Average number of pieces of evidence found per level (See level Details for more info)</t>
  </si>
  <si>
    <t>Get quest, complete quest, turn in quest.</t>
  </si>
  <si>
    <t># of Lines Per Scripted Dialogue</t>
  </si>
  <si>
    <t>DialogueLength</t>
  </si>
  <si>
    <t>Non cutscene scripted events.</t>
  </si>
  <si>
    <t>Length of each non cutscene scripted event</t>
  </si>
  <si>
    <t>See level details for more info.</t>
  </si>
  <si>
    <t>SQLength</t>
  </si>
  <si>
    <t>How many lines of dialogue per side quest interaction. (estimate)</t>
  </si>
  <si>
    <t>Minister, Senator, Merchant, General, Security Chief, Gaia, Galina, Xander</t>
  </si>
  <si>
    <t>Side Quest Scripted Events</t>
  </si>
  <si>
    <t>Main Quest Scripted Events</t>
  </si>
  <si>
    <t>((# missions * # scripted dialogues/mission) * length of scripted dialogue)</t>
  </si>
  <si>
    <t>Scripted Dialogue Lines Per Hour</t>
  </si>
  <si>
    <t>DialogueTime</t>
  </si>
  <si>
    <t>Time Required</t>
  </si>
  <si>
    <t>NPC interactions</t>
  </si>
  <si>
    <t>(( # missions * # NPCs/mission) * Estimated Lines of Dialogue/NPC)</t>
  </si>
  <si>
    <t># Lines / NPC</t>
  </si>
  <si>
    <t>NPCLines</t>
  </si>
  <si>
    <t>How many lines of dialogue per interactable NPC (Est.)</t>
  </si>
  <si>
    <t>Boss Barks</t>
  </si>
  <si>
    <t>(#Bosses * # Boss Barks)</t>
  </si>
  <si>
    <t>Minion Barks</t>
  </si>
  <si>
    <t>(# Minions * #Barks/Minion)+Extra Unique Barks for Final Level</t>
  </si>
  <si>
    <t>Player Barks</t>
  </si>
  <si>
    <t>(#Player Barks)</t>
  </si>
  <si>
    <t>Length of Evidence (In Lines)</t>
  </si>
  <si>
    <t>EvidenceLength</t>
  </si>
  <si>
    <t>Estimated Length of Each Piece of evidence. (300 words/30lines)</t>
  </si>
  <si>
    <t>(# missions * Evidence/mission)*Evidence Length</t>
  </si>
  <si>
    <t>Total Intermissions</t>
  </si>
  <si>
    <t>Total Scripted Events</t>
  </si>
  <si>
    <t>Per Intermission</t>
  </si>
  <si>
    <t>Special</t>
  </si>
  <si>
    <t>Minion Barks Extra</t>
  </si>
  <si>
    <t>MBE</t>
  </si>
  <si>
    <t>Minister of Defense</t>
  </si>
  <si>
    <t>President of Senate</t>
  </si>
  <si>
    <t>Oklarrian Merchant</t>
  </si>
  <si>
    <t>Oklarrian Commander</t>
  </si>
  <si>
    <t>Chief of Security</t>
  </si>
  <si>
    <t>Gaia</t>
  </si>
  <si>
    <t>Galina</t>
  </si>
  <si>
    <t>Xander</t>
  </si>
  <si>
    <t>Interactable NPC</t>
  </si>
  <si>
    <t>Slum Merchant</t>
  </si>
  <si>
    <t>Maid</t>
  </si>
  <si>
    <t>Janitor</t>
  </si>
  <si>
    <t>Black Market Merchant</t>
  </si>
  <si>
    <t>Quest Giver 1</t>
  </si>
  <si>
    <t>Quest Giver 2</t>
  </si>
  <si>
    <t>Private Merchant</t>
  </si>
  <si>
    <t>Quest Giver 3</t>
  </si>
  <si>
    <t>Butler</t>
  </si>
  <si>
    <t>Junior Analyst</t>
  </si>
  <si>
    <t>Lazy Private</t>
  </si>
  <si>
    <t>Shopper</t>
  </si>
  <si>
    <t>Squad Member1</t>
  </si>
  <si>
    <t>Squad Member2</t>
  </si>
  <si>
    <t>Wounded Soldier</t>
  </si>
  <si>
    <t>Wounded Bannthurian</t>
  </si>
  <si>
    <t>Intermission Details</t>
  </si>
  <si>
    <t># Barks</t>
  </si>
  <si>
    <t>Estimates</t>
  </si>
  <si>
    <t>Average # of Lines per Interactable NPC</t>
  </si>
  <si>
    <t>Professor S. gave us this number</t>
  </si>
  <si>
    <t>Should be similar to Systemic Dialogue but may differ.</t>
  </si>
  <si>
    <t>Based on cutscenes written so far 3 min is about right for the average.</t>
  </si>
  <si>
    <t>Average # of interactions for each side quest</t>
  </si>
  <si>
    <t>Average # of Lines Per Interaction</t>
  </si>
  <si>
    <t>Average Length of Each Evidence Piece (In Lines)</t>
  </si>
  <si>
    <t>Average Length of Each Lore Item (In Lines)</t>
  </si>
  <si>
    <t>Average Length of Each Audio Lore Item (In Min)</t>
  </si>
  <si>
    <t>LoreLines</t>
  </si>
  <si>
    <t>Estimate based on existing items created thus far.</t>
  </si>
  <si>
    <t>Length of Lore Items (In Lines)</t>
  </si>
  <si>
    <t>Estimated Length of Each Piece of evidence. (450 words/45lines)</t>
  </si>
  <si>
    <t># of Written Lore Items</t>
  </si>
  <si>
    <t>Lore Items (Audio)</t>
  </si>
  <si>
    <t>Lore Items (Written)</t>
  </si>
  <si>
    <t>Extra Audio Item1</t>
  </si>
  <si>
    <t>Extra Audio Item 2</t>
  </si>
  <si>
    <t>Extra Written Item1</t>
  </si>
  <si>
    <t>Extra Written Item 2</t>
  </si>
  <si>
    <t>Extra Audio Item 3</t>
  </si>
  <si>
    <t>Extra Written Item 3</t>
  </si>
  <si>
    <t>Extra Audio Item 4</t>
  </si>
  <si>
    <t>Extra Audio Item 5</t>
  </si>
  <si>
    <t>Extra Written Item 4</t>
  </si>
  <si>
    <t>Extra Written Item 5</t>
  </si>
  <si>
    <t>Extra Written Item 6</t>
  </si>
  <si>
    <t>Extra Audio Item 6</t>
  </si>
  <si>
    <t>Using Lore/2 in the formulas</t>
  </si>
  <si>
    <t>Player should heal before this point in most cases.</t>
  </si>
  <si>
    <t>Time Estimates</t>
  </si>
  <si>
    <t>Average Length of Scripted Dialogue Lines</t>
  </si>
  <si>
    <t>Average # of Scripted Dialogue triggers per mission</t>
  </si>
  <si>
    <t>PC commentary, Lore friendly tutorials, hints or observations by PC.</t>
  </si>
  <si>
    <t>Person-Days</t>
  </si>
  <si>
    <t>Guess</t>
  </si>
  <si>
    <t>These lines are only spoken in one level by one minion type.</t>
  </si>
  <si>
    <t>It’s a stealth game, Enemies will be idle a lot.</t>
  </si>
  <si>
    <t>Bureaucracy</t>
  </si>
  <si>
    <t>Clarification</t>
  </si>
  <si>
    <t>Disappointment</t>
  </si>
  <si>
    <t>Another Successful mission</t>
  </si>
  <si>
    <t>NPCs will have pleasantries, drop hints or useful info, and possibly buy or sell</t>
  </si>
  <si>
    <t>Estimated at 300 Words per piece (equivalent to 30 lines)</t>
  </si>
  <si>
    <t>Estimated at 450 Words Per piece (Equivalent to 45 lines)</t>
  </si>
  <si>
    <t>Average number of cutscenes per intermission (mission debriefing + other)</t>
  </si>
  <si>
    <t># of side quests/mission</t>
  </si>
  <si>
    <t># of interactions/side quest</t>
  </si>
  <si>
    <t># of Lines Per Side quest Interaction</t>
  </si>
  <si>
    <t>Kills in both combat and stealth should occur with some regularity.</t>
  </si>
  <si>
    <t>((# missions * # side quests/mission * # interactions/side quest)*Length of side quest interactions)</t>
  </si>
  <si>
    <t>(# missions * Lore items/level)*Lore item length</t>
  </si>
  <si>
    <t>(# missions * Lore items/level)*Written Lore Length</t>
  </si>
  <si>
    <t>Intermission Cutscenes</t>
  </si>
  <si>
    <t>Mission Cutscenes</t>
  </si>
  <si>
    <t>(# intermissions * Cutscenes/intermission)*min/cutscene</t>
  </si>
  <si>
    <t>(# missions * cutscenes/mission)*min/cutscene</t>
  </si>
  <si>
    <t>Get Quest, Fetch Item, Consider Alternative, Complete Quest, Turn Quest In.</t>
  </si>
  <si>
    <t>6 lines each for PC &amp; NPC at each interaction point.</t>
  </si>
  <si>
    <t>Length (min)</t>
  </si>
  <si>
    <t>% of Lore Items that are written</t>
  </si>
  <si>
    <t>LoreWritenPercent</t>
  </si>
  <si>
    <t>% of Lore Items that are Audio/Visual</t>
  </si>
  <si>
    <t>LoreAudioPercent</t>
  </si>
  <si>
    <t>Based on planned lore items thus far.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</si>
</sst>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\ &quot;Hours&quot;"/>
    <numFmt numFmtId="165" formatCode="0.00\ &quot;Days&quot;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/>
    <xf numFmtId="0" fontId="0" fillId="0" borderId="0" xfId="0" applyBorder="1"/>
    <xf numFmtId="0" fontId="0" fillId="0" borderId="4" xfId="0" applyBorder="1"/>
    <xf numFmtId="0" fontId="0" fillId="0" borderId="3" xfId="0" applyFill="1" applyBorder="1"/>
    <xf numFmtId="0" fontId="0" fillId="0" borderId="0" xfId="0" applyFill="1" applyBorder="1"/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9" xfId="0" applyFill="1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24" xfId="0" applyFill="1" applyBorder="1"/>
    <xf numFmtId="0" fontId="0" fillId="0" borderId="24" xfId="0" applyBorder="1"/>
    <xf numFmtId="0" fontId="0" fillId="0" borderId="25" xfId="0" applyFill="1" applyBorder="1"/>
    <xf numFmtId="0" fontId="0" fillId="3" borderId="0" xfId="0" applyFill="1"/>
    <xf numFmtId="2" fontId="0" fillId="0" borderId="0" xfId="0" applyNumberFormat="1"/>
    <xf numFmtId="2" fontId="0" fillId="0" borderId="0" xfId="0" applyNumberFormat="1" applyAlignment="1">
      <alignment horizontal="center" vertical="center"/>
    </xf>
    <xf numFmtId="0" fontId="0" fillId="0" borderId="8" xfId="0" applyBorder="1"/>
    <xf numFmtId="0" fontId="0" fillId="0" borderId="11" xfId="0" applyBorder="1"/>
    <xf numFmtId="0" fontId="0" fillId="0" borderId="0" xfId="0" applyFill="1" applyAlignment="1">
      <alignment horizontal="center" vertical="center"/>
    </xf>
    <xf numFmtId="0" fontId="0" fillId="0" borderId="25" xfId="0" applyBorder="1"/>
    <xf numFmtId="0" fontId="0" fillId="0" borderId="27" xfId="0" applyBorder="1"/>
    <xf numFmtId="0" fontId="0" fillId="0" borderId="28" xfId="0" applyFill="1" applyBorder="1"/>
    <xf numFmtId="0" fontId="0" fillId="0" borderId="29" xfId="0" applyBorder="1"/>
    <xf numFmtId="0" fontId="0" fillId="0" borderId="30" xfId="0" applyBorder="1"/>
    <xf numFmtId="0" fontId="2" fillId="2" borderId="0" xfId="0" applyFont="1" applyFill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4" fontId="0" fillId="0" borderId="0" xfId="0" applyNumberFormat="1"/>
    <xf numFmtId="165" fontId="3" fillId="2" borderId="0" xfId="0" applyNumberFormat="1" applyFont="1" applyFill="1" applyAlignment="1">
      <alignment horizontal="center" vertical="center"/>
    </xf>
    <xf numFmtId="165" fontId="0" fillId="0" borderId="0" xfId="0" applyNumberFormat="1"/>
    <xf numFmtId="0" fontId="0" fillId="4" borderId="17" xfId="0" applyFill="1" applyBorder="1"/>
    <xf numFmtId="0" fontId="0" fillId="4" borderId="18" xfId="0" applyFill="1" applyBorder="1"/>
    <xf numFmtId="0" fontId="0" fillId="4" borderId="1" xfId="0" applyFill="1" applyBorder="1"/>
    <xf numFmtId="0" fontId="0" fillId="4" borderId="20" xfId="0" applyFill="1" applyBorder="1"/>
    <xf numFmtId="0" fontId="0" fillId="4" borderId="26" xfId="0" applyFill="1" applyBorder="1"/>
    <xf numFmtId="0" fontId="0" fillId="4" borderId="24" xfId="0" applyFill="1" applyBorder="1"/>
    <xf numFmtId="0" fontId="0" fillId="5" borderId="17" xfId="0" applyFill="1" applyBorder="1"/>
    <xf numFmtId="0" fontId="0" fillId="5" borderId="18" xfId="0" applyFill="1" applyBorder="1"/>
    <xf numFmtId="0" fontId="0" fillId="5" borderId="1" xfId="0" applyFill="1" applyBorder="1"/>
    <xf numFmtId="0" fontId="0" fillId="5" borderId="20" xfId="0" applyFill="1" applyBorder="1"/>
    <xf numFmtId="0" fontId="0" fillId="5" borderId="21" xfId="0" applyFill="1" applyBorder="1"/>
    <xf numFmtId="0" fontId="0" fillId="5" borderId="22" xfId="0" applyFill="1" applyBorder="1"/>
    <xf numFmtId="0" fontId="0" fillId="4" borderId="21" xfId="0" applyFill="1" applyBorder="1"/>
    <xf numFmtId="0" fontId="0" fillId="4" borderId="22" xfId="0" applyFill="1" applyBorder="1"/>
    <xf numFmtId="0" fontId="0" fillId="6" borderId="1" xfId="0" applyFill="1" applyBorder="1"/>
    <xf numFmtId="0" fontId="0" fillId="6" borderId="20" xfId="0" applyFill="1" applyBorder="1"/>
    <xf numFmtId="0" fontId="0" fillId="6" borderId="21" xfId="0" applyFill="1" applyBorder="1"/>
    <xf numFmtId="0" fontId="0" fillId="6" borderId="22" xfId="0" applyFill="1" applyBorder="1"/>
    <xf numFmtId="0" fontId="0" fillId="6" borderId="23" xfId="0" applyFill="1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8" xfId="0" applyFill="1" applyBorder="1"/>
    <xf numFmtId="0" fontId="0" fillId="0" borderId="10" xfId="0" applyFill="1" applyBorder="1"/>
    <xf numFmtId="0" fontId="0" fillId="0" borderId="11" xfId="0" applyFill="1" applyBorder="1"/>
    <xf numFmtId="0" fontId="0" fillId="0" borderId="31" xfId="0" applyFill="1" applyBorder="1"/>
    <xf numFmtId="0" fontId="0" fillId="0" borderId="32" xfId="0" applyFill="1" applyBorder="1"/>
    <xf numFmtId="10" fontId="0" fillId="0" borderId="0" xfId="0" applyNumberFormat="1"/>
    <xf numFmtId="164" fontId="0" fillId="0" borderId="14" xfId="0" applyNumberFormat="1" applyBorder="1"/>
    <xf numFmtId="165" fontId="0" fillId="0" borderId="15" xfId="0" applyNumberFormat="1" applyBorder="1"/>
    <xf numFmtId="0" fontId="0" fillId="0" borderId="37" xfId="0" applyBorder="1"/>
    <xf numFmtId="164" fontId="0" fillId="0" borderId="37" xfId="0" applyNumberFormat="1" applyBorder="1"/>
    <xf numFmtId="165" fontId="0" fillId="0" borderId="37" xfId="0" applyNumberFormat="1" applyBorder="1"/>
    <xf numFmtId="0" fontId="0" fillId="0" borderId="36" xfId="0" applyBorder="1"/>
    <xf numFmtId="164" fontId="0" fillId="0" borderId="36" xfId="0" applyNumberFormat="1" applyBorder="1"/>
    <xf numFmtId="165" fontId="0" fillId="0" borderId="36" xfId="0" applyNumberFormat="1" applyBorder="1"/>
    <xf numFmtId="0" fontId="2" fillId="4" borderId="16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5" borderId="19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40692-8169-429F-9FE7-E6C27DE05273}">
  <dimension ref="A1:G13"/>
  <sheetViews>
    <sheetView workbookViewId="0">
      <pane ySplit="1" topLeftCell="A2" activePane="bottomLeft" state="frozen"/>
      <selection pane="bottomLeft" activeCell="D7" sqref="D7"/>
    </sheetView>
  </sheetViews>
  <sheetFormatPr defaultRowHeight="15" x14ac:dyDescent="0.25"/>
  <cols>
    <col min="1" max="1" width="25.7109375" customWidth="1"/>
    <col min="2" max="2" width="87.28515625" customWidth="1"/>
    <col min="3" max="3" width="15.7109375" customWidth="1"/>
    <col min="4" max="5" width="10.7109375" customWidth="1"/>
    <col min="6" max="6" width="15.7109375" style="40" customWidth="1"/>
    <col min="7" max="7" width="15.7109375" style="42" customWidth="1"/>
    <col min="8" max="8" width="15.28515625" customWidth="1"/>
    <col min="9" max="9" width="14.42578125" customWidth="1"/>
  </cols>
  <sheetData>
    <row r="1" spans="1:7" s="2" customFormat="1" ht="15.75" x14ac:dyDescent="0.25">
      <c r="A1" s="2" t="s">
        <v>0</v>
      </c>
      <c r="B1" s="2" t="s">
        <v>1</v>
      </c>
      <c r="C1" s="2" t="s">
        <v>329</v>
      </c>
      <c r="D1" s="2" t="s">
        <v>268</v>
      </c>
      <c r="E1" s="2" t="s">
        <v>2</v>
      </c>
      <c r="F1" s="39" t="s">
        <v>220</v>
      </c>
      <c r="G1" s="41" t="s">
        <v>304</v>
      </c>
    </row>
    <row r="2" spans="1:7" x14ac:dyDescent="0.25">
      <c r="A2" s="75" t="s">
        <v>324</v>
      </c>
      <c r="B2" s="75" t="s">
        <v>326</v>
      </c>
      <c r="C2" s="75">
        <f>(((Missions*Cutscenes))*SceneLength)</f>
        <v>110.25</v>
      </c>
      <c r="D2" s="75"/>
      <c r="E2" s="75"/>
      <c r="F2" s="76">
        <f>ROUND(C2/ScriptTime,2)</f>
        <v>110.25</v>
      </c>
      <c r="G2" s="77">
        <f>F2/8</f>
        <v>13.78125</v>
      </c>
    </row>
    <row r="3" spans="1:7" x14ac:dyDescent="0.25">
      <c r="A3" s="75" t="s">
        <v>323</v>
      </c>
      <c r="B3" s="75" t="s">
        <v>325</v>
      </c>
      <c r="C3" s="75">
        <f>Intermissions*Briefings*SceneLength</f>
        <v>63</v>
      </c>
      <c r="D3" s="75"/>
      <c r="E3" s="75"/>
      <c r="F3" s="76">
        <f>ROUND(C3/ScriptTime,2)</f>
        <v>63</v>
      </c>
      <c r="G3" s="77">
        <f>F3/8</f>
        <v>7.875</v>
      </c>
    </row>
    <row r="4" spans="1:7" x14ac:dyDescent="0.25">
      <c r="A4" s="75" t="s">
        <v>215</v>
      </c>
      <c r="B4" s="75" t="s">
        <v>320</v>
      </c>
      <c r="C4" s="75"/>
      <c r="D4" s="75"/>
      <c r="E4" s="75">
        <f>(Missions*Sidequests*SQInteractions)*SQLength</f>
        <v>405</v>
      </c>
      <c r="F4" s="76">
        <f>ROUND((E4/DialogueTime),2)</f>
        <v>27</v>
      </c>
      <c r="G4" s="77">
        <f>F4/8</f>
        <v>3.375</v>
      </c>
    </row>
    <row r="5" spans="1:7" x14ac:dyDescent="0.25">
      <c r="A5" s="75" t="s">
        <v>216</v>
      </c>
      <c r="B5" s="75" t="s">
        <v>217</v>
      </c>
      <c r="C5" s="75"/>
      <c r="D5" s="75"/>
      <c r="E5" s="75">
        <f>(Missions*MissionDialogue)*DialogueLength</f>
        <v>864</v>
      </c>
      <c r="F5" s="76">
        <f>ROUND((E5/DialogueTime),2)</f>
        <v>57.6</v>
      </c>
      <c r="G5" s="77">
        <f t="shared" ref="G5:G11" si="0">F5/8</f>
        <v>7.2</v>
      </c>
    </row>
    <row r="6" spans="1:7" x14ac:dyDescent="0.25">
      <c r="A6" s="75" t="s">
        <v>221</v>
      </c>
      <c r="B6" s="75" t="s">
        <v>222</v>
      </c>
      <c r="C6" s="75"/>
      <c r="D6" s="75"/>
      <c r="E6" s="75">
        <f>(Missions*NPCs)*NPCLines</f>
        <v>270</v>
      </c>
      <c r="F6" s="76">
        <f>ROUND((E6/DialogueTime),2)</f>
        <v>18</v>
      </c>
      <c r="G6" s="77">
        <f t="shared" si="0"/>
        <v>2.25</v>
      </c>
    </row>
    <row r="7" spans="1:7" x14ac:dyDescent="0.25">
      <c r="A7" s="75" t="s">
        <v>226</v>
      </c>
      <c r="B7" s="75" t="s">
        <v>227</v>
      </c>
      <c r="C7" s="75"/>
      <c r="D7" s="75">
        <f>Bosses*BossBarks</f>
        <v>320</v>
      </c>
      <c r="E7" s="75"/>
      <c r="F7" s="76">
        <f>ROUND((D7/BarkTime),2)</f>
        <v>21.33</v>
      </c>
      <c r="G7" s="77">
        <f t="shared" si="0"/>
        <v>2.6662499999999998</v>
      </c>
    </row>
    <row r="8" spans="1:7" x14ac:dyDescent="0.25">
      <c r="A8" s="75" t="s">
        <v>228</v>
      </c>
      <c r="B8" s="75" t="s">
        <v>229</v>
      </c>
      <c r="C8" s="75"/>
      <c r="D8" s="75">
        <f>(Minions*MinionBarks)+MinionBarksExtra</f>
        <v>260</v>
      </c>
      <c r="E8" s="75"/>
      <c r="F8" s="76">
        <f>ROUND((D8/BarkTime),2)</f>
        <v>17.329999999999998</v>
      </c>
      <c r="G8" s="77">
        <f t="shared" si="0"/>
        <v>2.1662499999999998</v>
      </c>
    </row>
    <row r="9" spans="1:7" x14ac:dyDescent="0.25">
      <c r="A9" s="75" t="s">
        <v>230</v>
      </c>
      <c r="B9" s="75" t="s">
        <v>231</v>
      </c>
      <c r="C9" s="75"/>
      <c r="D9" s="75">
        <f>PlayerBarks</f>
        <v>125</v>
      </c>
      <c r="E9" s="75"/>
      <c r="F9" s="76">
        <f>ROUND((D9/BarkTime),2)</f>
        <v>8.33</v>
      </c>
      <c r="G9" s="77">
        <f t="shared" si="0"/>
        <v>1.04125</v>
      </c>
    </row>
    <row r="10" spans="1:7" x14ac:dyDescent="0.25">
      <c r="A10" s="75" t="s">
        <v>40</v>
      </c>
      <c r="B10" s="75" t="s">
        <v>235</v>
      </c>
      <c r="C10" s="75"/>
      <c r="D10" s="75"/>
      <c r="E10" s="75">
        <f>(Missions*Evidence)*EvidenceLength</f>
        <v>607.5</v>
      </c>
      <c r="F10" s="76">
        <f>ROUND((E10/DialogueTime),2)</f>
        <v>40.5</v>
      </c>
      <c r="G10" s="77">
        <f t="shared" si="0"/>
        <v>5.0625</v>
      </c>
    </row>
    <row r="11" spans="1:7" x14ac:dyDescent="0.25">
      <c r="A11" s="75" t="s">
        <v>284</v>
      </c>
      <c r="B11" s="75" t="s">
        <v>321</v>
      </c>
      <c r="C11" s="75">
        <f>(Missions*(Lore*LoreAudioPercent))*LoreLength</f>
        <v>24.75</v>
      </c>
      <c r="D11" s="75"/>
      <c r="E11" s="75"/>
      <c r="F11" s="76">
        <f>ROUND(C11/ScriptTime,2)</f>
        <v>24.75</v>
      </c>
      <c r="G11" s="77">
        <f t="shared" si="0"/>
        <v>3.09375</v>
      </c>
    </row>
    <row r="12" spans="1:7" ht="15.75" thickBot="1" x14ac:dyDescent="0.3">
      <c r="A12" s="78" t="s">
        <v>285</v>
      </c>
      <c r="B12" s="78" t="s">
        <v>322</v>
      </c>
      <c r="C12" s="78"/>
      <c r="D12" s="78"/>
      <c r="E12" s="78">
        <f>(Missions*(Lore*LoreWritenPercent))*LoreLines</f>
        <v>556.875</v>
      </c>
      <c r="F12" s="79">
        <f>ROUND((E12/DialogueTime),2)</f>
        <v>37.130000000000003</v>
      </c>
      <c r="G12" s="80">
        <f>F12/8</f>
        <v>4.6412500000000003</v>
      </c>
    </row>
    <row r="13" spans="1:7" ht="16.5" thickTop="1" thickBot="1" x14ac:dyDescent="0.3">
      <c r="A13" s="21" t="s">
        <v>50</v>
      </c>
      <c r="B13" s="22"/>
      <c r="C13" s="22">
        <f>SUM(C2:C12)</f>
        <v>198</v>
      </c>
      <c r="D13" s="22">
        <f>SUM(D2:D12)</f>
        <v>705</v>
      </c>
      <c r="E13" s="22">
        <f>SUM(E2:E12)</f>
        <v>2703.375</v>
      </c>
      <c r="F13" s="73">
        <f>ROUND((C13/ScriptTime)+(D13/BarkTime)+(E13/DialogueTime),2)</f>
        <v>425.23</v>
      </c>
      <c r="G13" s="74">
        <f>F13/8</f>
        <v>53.153750000000002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BB5C6-04E2-45EC-A13F-A2E92C2D78E5}">
  <dimension ref="A1:I97"/>
  <sheetViews>
    <sheetView zoomScaleNormal="100" workbookViewId="0">
      <pane ySplit="1" topLeftCell="A2" activePane="bottomLeft" state="frozen"/>
      <selection pane="bottomLeft" activeCell="H4" sqref="H4"/>
    </sheetView>
  </sheetViews>
  <sheetFormatPr defaultRowHeight="15" x14ac:dyDescent="0.25"/>
  <cols>
    <col min="1" max="1" width="31.28515625" customWidth="1"/>
    <col min="2" max="2" width="24.85546875" customWidth="1"/>
    <col min="3" max="3" width="21.42578125" customWidth="1"/>
    <col min="4" max="4" width="20.140625" customWidth="1"/>
    <col min="5" max="5" width="21.28515625" customWidth="1"/>
    <col min="6" max="6" width="22.7109375" customWidth="1"/>
    <col min="7" max="7" width="14.7109375" customWidth="1"/>
    <col min="8" max="8" width="20.28515625" customWidth="1"/>
    <col min="9" max="9" width="21.140625" customWidth="1"/>
  </cols>
  <sheetData>
    <row r="1" spans="1:9" s="2" customFormat="1" ht="16.5" thickBot="1" x14ac:dyDescent="0.3">
      <c r="A1" s="2" t="s">
        <v>85</v>
      </c>
      <c r="B1" s="2" t="s">
        <v>21</v>
      </c>
      <c r="C1" s="2" t="s">
        <v>91</v>
      </c>
      <c r="D1" s="2" t="s">
        <v>86</v>
      </c>
      <c r="E1" s="2" t="s">
        <v>87</v>
      </c>
      <c r="F1" s="2" t="s">
        <v>40</v>
      </c>
      <c r="G1" s="2" t="s">
        <v>88</v>
      </c>
      <c r="H1" s="2" t="s">
        <v>13</v>
      </c>
      <c r="I1" s="2" t="s">
        <v>250</v>
      </c>
    </row>
    <row r="2" spans="1:9" x14ac:dyDescent="0.25">
      <c r="A2" s="81" t="s">
        <v>89</v>
      </c>
      <c r="B2" s="43" t="s">
        <v>92</v>
      </c>
      <c r="C2" s="43" t="s">
        <v>90</v>
      </c>
      <c r="D2" s="43" t="s">
        <v>93</v>
      </c>
      <c r="E2" s="43" t="s">
        <v>94</v>
      </c>
      <c r="F2" s="43" t="s">
        <v>95</v>
      </c>
      <c r="G2" s="43"/>
      <c r="H2" s="43"/>
      <c r="I2" s="44" t="s">
        <v>263</v>
      </c>
    </row>
    <row r="3" spans="1:9" x14ac:dyDescent="0.25">
      <c r="A3" s="82"/>
      <c r="B3" s="45" t="s">
        <v>99</v>
      </c>
      <c r="C3" s="45"/>
      <c r="D3" s="45"/>
      <c r="E3" s="45" t="s">
        <v>286</v>
      </c>
      <c r="F3" s="45" t="s">
        <v>96</v>
      </c>
      <c r="G3" s="45"/>
      <c r="H3" s="45"/>
      <c r="I3" s="46" t="s">
        <v>264</v>
      </c>
    </row>
    <row r="4" spans="1:9" x14ac:dyDescent="0.25">
      <c r="A4" s="82"/>
      <c r="B4" s="45" t="s">
        <v>100</v>
      </c>
      <c r="C4" s="45"/>
      <c r="D4" s="45"/>
      <c r="E4" s="45"/>
      <c r="F4" s="45" t="s">
        <v>97</v>
      </c>
      <c r="G4" s="45"/>
      <c r="H4" s="45"/>
      <c r="I4" s="46"/>
    </row>
    <row r="5" spans="1:9" x14ac:dyDescent="0.25">
      <c r="A5" s="82"/>
      <c r="B5" s="45"/>
      <c r="C5" s="45"/>
      <c r="D5" s="45"/>
      <c r="E5" s="45"/>
      <c r="F5" s="45" t="s">
        <v>98</v>
      </c>
      <c r="G5" s="45"/>
      <c r="H5" s="45"/>
      <c r="I5" s="46"/>
    </row>
    <row r="6" spans="1:9" x14ac:dyDescent="0.25">
      <c r="A6" s="82"/>
      <c r="B6" s="45"/>
      <c r="C6" s="45"/>
      <c r="D6" s="45"/>
      <c r="E6" s="45"/>
      <c r="F6" s="45"/>
      <c r="G6" s="45"/>
      <c r="H6" s="45"/>
      <c r="I6" s="46"/>
    </row>
    <row r="7" spans="1:9" ht="15.75" thickBot="1" x14ac:dyDescent="0.3">
      <c r="A7" s="47" t="s">
        <v>101</v>
      </c>
      <c r="B7" s="48">
        <f>COUNTA(L1CS)</f>
        <v>3</v>
      </c>
      <c r="C7" s="48">
        <f>COUNTA(L1PA)</f>
        <v>1</v>
      </c>
      <c r="D7" s="48">
        <f>COUNTA(L1ET)</f>
        <v>1</v>
      </c>
      <c r="E7" s="48">
        <f>COUNTA(L1LI)</f>
        <v>2</v>
      </c>
      <c r="F7" s="48">
        <f>COUNTA(L1EV)</f>
        <v>4</v>
      </c>
      <c r="G7" s="48">
        <f>COUNTA(L1SQ)</f>
        <v>0</v>
      </c>
      <c r="H7" s="48">
        <f>COUNTA(L1BO)</f>
        <v>0</v>
      </c>
      <c r="I7" s="48">
        <f>COUNTA(L1NP)</f>
        <v>2</v>
      </c>
    </row>
    <row r="8" spans="1:9" x14ac:dyDescent="0.25">
      <c r="A8" s="83" t="s">
        <v>102</v>
      </c>
      <c r="B8" s="49" t="s">
        <v>103</v>
      </c>
      <c r="C8" s="49" t="s">
        <v>106</v>
      </c>
      <c r="D8" s="49" t="s">
        <v>93</v>
      </c>
      <c r="E8" s="49" t="s">
        <v>94</v>
      </c>
      <c r="F8" s="49" t="s">
        <v>95</v>
      </c>
      <c r="G8" s="49"/>
      <c r="H8" s="49"/>
      <c r="I8" s="50" t="s">
        <v>251</v>
      </c>
    </row>
    <row r="9" spans="1:9" x14ac:dyDescent="0.25">
      <c r="A9" s="84"/>
      <c r="B9" s="51" t="s">
        <v>104</v>
      </c>
      <c r="C9" s="51"/>
      <c r="D9" s="51" t="s">
        <v>107</v>
      </c>
      <c r="E9" s="51" t="s">
        <v>287</v>
      </c>
      <c r="F9" s="51" t="s">
        <v>96</v>
      </c>
      <c r="G9" s="51"/>
      <c r="H9" s="51"/>
      <c r="I9" s="52"/>
    </row>
    <row r="10" spans="1:9" x14ac:dyDescent="0.25">
      <c r="A10" s="84"/>
      <c r="B10" s="51" t="s">
        <v>105</v>
      </c>
      <c r="C10" s="51"/>
      <c r="D10" s="51"/>
      <c r="E10" s="51"/>
      <c r="F10" s="51" t="s">
        <v>97</v>
      </c>
      <c r="G10" s="51"/>
      <c r="H10" s="51"/>
      <c r="I10" s="52"/>
    </row>
    <row r="11" spans="1:9" x14ac:dyDescent="0.25">
      <c r="A11" s="84"/>
      <c r="B11" s="51"/>
      <c r="C11" s="51"/>
      <c r="D11" s="51"/>
      <c r="E11" s="51"/>
      <c r="F11" s="51" t="s">
        <v>98</v>
      </c>
      <c r="G11" s="51"/>
      <c r="H11" s="51"/>
      <c r="I11" s="52"/>
    </row>
    <row r="12" spans="1:9" x14ac:dyDescent="0.25">
      <c r="A12" s="84"/>
      <c r="B12" s="51"/>
      <c r="C12" s="51"/>
      <c r="D12" s="51"/>
      <c r="E12" s="51"/>
      <c r="F12" s="51"/>
      <c r="G12" s="51"/>
      <c r="H12" s="51"/>
      <c r="I12" s="52"/>
    </row>
    <row r="13" spans="1:9" ht="15.75" thickBot="1" x14ac:dyDescent="0.3">
      <c r="A13" s="53" t="s">
        <v>101</v>
      </c>
      <c r="B13" s="54">
        <f>COUNTA(L2CS)</f>
        <v>3</v>
      </c>
      <c r="C13" s="54">
        <f>COUNTA(L2PA)</f>
        <v>1</v>
      </c>
      <c r="D13" s="54">
        <f>COUNTA(L2ET)</f>
        <v>2</v>
      </c>
      <c r="E13" s="54">
        <f>COUNTA(L2LI)</f>
        <v>2</v>
      </c>
      <c r="F13" s="54">
        <f>COUNTA(L2EV)</f>
        <v>4</v>
      </c>
      <c r="G13" s="54">
        <f>COUNTA(L2SQ)</f>
        <v>0</v>
      </c>
      <c r="H13" s="54">
        <f>COUNTA(L2BO)</f>
        <v>0</v>
      </c>
      <c r="I13" s="54">
        <f>COUNTA(L2NP)</f>
        <v>1</v>
      </c>
    </row>
    <row r="14" spans="1:9" x14ac:dyDescent="0.25">
      <c r="A14" s="16" t="s">
        <v>108</v>
      </c>
      <c r="B14" s="16" cm="1">
        <f t="array" ref="B14">(MIN(1,(SUM(COUNTIF(B8,L1CS)))))+(MIN(1,(SUM(COUNTIF(B9,L1CS)))))+(MIN(1,(SUM(COUNTIF(B10,L1CS)))))+(MIN(1,(SUM(COUNTIF(B11,L1CS)))))+(MIN(1,(SUM(COUNTIF(B12,L1CS)))))</f>
        <v>0</v>
      </c>
      <c r="C14" s="16" cm="1">
        <f t="array" ref="C14">(MIN(1,(SUM(COUNTIF(C8,L1PA)))))+(MIN(1,(SUM(COUNTIF(C9,L1PA)))))+(MIN(1,(SUM(COUNTIF(C10,L1PA)))))+(MIN(1,(SUM(COUNTIF(C11,L1PA)))))+(MIN(1,(SUM(COUNTIF(C12,L1PA)))))</f>
        <v>0</v>
      </c>
      <c r="D14" s="16" cm="1">
        <f t="array" ref="D14">(MIN(1,(SUM(COUNTIF(D8,L1ET)))))+(MIN(1,(SUM(COUNTIF(D9,L1ET)))))+(MIN(1,(SUM(COUNTIF(D10,L1ET)))))+(MIN(1,(SUM(COUNTIF(D11,L1ET)))))+(MIN(1,(SUM(COUNTIF(D12,L1ET)))))</f>
        <v>1</v>
      </c>
      <c r="E14" s="16" cm="1">
        <f t="array" ref="E14">(MIN(1,(SUM(COUNTIF(E8,L1LI)))))+(MIN(1,(SUM(COUNTIF(E9,L1LI)))))+(MIN(1,(SUM(COUNTIF(E10,L1LI)))))+(MIN(1,(SUM(COUNTIF(E11,L1LI)))))+(MIN(1,(SUM(COUNTIF(E12,L1LI)))))</f>
        <v>1</v>
      </c>
      <c r="F14" s="16" cm="1">
        <f t="array" ref="F14">(MIN(1,(SUM(COUNTIF(F8,L1EV)))))+(MIN(1,(SUM(COUNTIF(F9,L1EV)))))+(MIN(1,(SUM(COUNTIF(F10,L1EV)))))+(MIN(1,(SUM(COUNTIF(F11,L1EV)))))+(MIN(1,(SUM(COUNTIF(F12,L1EV)))))</f>
        <v>4</v>
      </c>
      <c r="G14" s="16" cm="1">
        <f t="array" ref="G14">(MIN(1,(SUM(COUNTIF(G8,L1SQ)))))+(MIN(1,(SUM(COUNTIF(G9,L1SQ)))))+(MIN(1,(SUM(COUNTIF(G10,L1SQ)))))+(MIN(1,(SUM(COUNTIF(G11,L1SQ)))))+(MIN(1,(SUM(COUNTIF(G12,L1SQ)))))</f>
        <v>0</v>
      </c>
      <c r="H14" s="16" cm="1">
        <f t="array" ref="H14">(MIN(1,(SUM(COUNTIF(H8,L1BO)))))+(MIN(1,(SUM(COUNTIF(H9,L1BO)))))+(MIN(1,(SUM(COUNTIF(H10,L1BO)))))+(MIN(1,(SUM(COUNTIF(H11,L1BO)))))+(MIN(1,(SUM(COUNTIF(H12,L1BO)))))</f>
        <v>0</v>
      </c>
      <c r="I14" s="16" cm="1">
        <f t="array" ref="I14">(MIN(1,(SUM(COUNTIF(I8,L1NP)))))+(MIN(1,(SUM(COUNTIF(I9,L1NP)))))+(MIN(1,(SUM(COUNTIF(I10,L1NP)))))+(MIN(1,(SUM(COUNTIF(I11,L1NP)))))+(MIN(1,(SUM(COUNTIF(I12,L1NP)))))</f>
        <v>0</v>
      </c>
    </row>
    <row r="15" spans="1:9" ht="15.75" thickBot="1" x14ac:dyDescent="0.3">
      <c r="A15" s="24" t="s">
        <v>109</v>
      </c>
      <c r="B15" s="25">
        <f>B13-B14+B7</f>
        <v>6</v>
      </c>
      <c r="C15" s="25">
        <f t="shared" ref="C15:I15" si="0">C13-C14+C7</f>
        <v>2</v>
      </c>
      <c r="D15" s="25">
        <f t="shared" si="0"/>
        <v>2</v>
      </c>
      <c r="E15" s="25">
        <f t="shared" si="0"/>
        <v>3</v>
      </c>
      <c r="F15" s="25">
        <f t="shared" si="0"/>
        <v>4</v>
      </c>
      <c r="G15" s="25">
        <f t="shared" si="0"/>
        <v>0</v>
      </c>
      <c r="H15" s="25">
        <f t="shared" si="0"/>
        <v>0</v>
      </c>
      <c r="I15" s="25">
        <f t="shared" si="0"/>
        <v>3</v>
      </c>
    </row>
    <row r="16" spans="1:9" x14ac:dyDescent="0.25">
      <c r="A16" s="81" t="s">
        <v>110</v>
      </c>
      <c r="B16" s="43" t="s">
        <v>111</v>
      </c>
      <c r="C16" s="43" t="s">
        <v>113</v>
      </c>
      <c r="D16" s="43" t="s">
        <v>107</v>
      </c>
      <c r="E16" s="43" t="s">
        <v>308</v>
      </c>
      <c r="F16" s="43" t="s">
        <v>115</v>
      </c>
      <c r="G16" s="43" t="s">
        <v>126</v>
      </c>
      <c r="H16" s="43" t="s">
        <v>242</v>
      </c>
      <c r="I16" s="44" t="s">
        <v>252</v>
      </c>
    </row>
    <row r="17" spans="1:9" x14ac:dyDescent="0.25">
      <c r="A17" s="82"/>
      <c r="B17" s="45" t="s">
        <v>112</v>
      </c>
      <c r="C17" s="45"/>
      <c r="D17" s="45"/>
      <c r="E17" s="45" t="s">
        <v>114</v>
      </c>
      <c r="F17" s="45" t="s">
        <v>116</v>
      </c>
      <c r="G17" s="45"/>
      <c r="H17" s="45"/>
      <c r="I17" s="46" t="s">
        <v>259</v>
      </c>
    </row>
    <row r="18" spans="1:9" x14ac:dyDescent="0.25">
      <c r="A18" s="82"/>
      <c r="B18" s="45"/>
      <c r="C18" s="45"/>
      <c r="D18" s="45"/>
      <c r="E18" s="45" t="s">
        <v>288</v>
      </c>
      <c r="F18" s="45" t="s">
        <v>117</v>
      </c>
      <c r="G18" s="45"/>
      <c r="H18" s="45"/>
      <c r="I18" s="46"/>
    </row>
    <row r="19" spans="1:9" x14ac:dyDescent="0.25">
      <c r="A19" s="82"/>
      <c r="B19" s="45"/>
      <c r="C19" s="45"/>
      <c r="D19" s="45"/>
      <c r="E19" s="45"/>
      <c r="F19" s="45"/>
      <c r="G19" s="45"/>
      <c r="H19" s="45"/>
      <c r="I19" s="46"/>
    </row>
    <row r="20" spans="1:9" x14ac:dyDescent="0.25">
      <c r="A20" s="82"/>
      <c r="B20" s="45"/>
      <c r="C20" s="45"/>
      <c r="D20" s="45"/>
      <c r="E20" s="45"/>
      <c r="F20" s="45"/>
      <c r="G20" s="45"/>
      <c r="H20" s="45"/>
      <c r="I20" s="46"/>
    </row>
    <row r="21" spans="1:9" ht="15.75" thickBot="1" x14ac:dyDescent="0.3">
      <c r="A21" s="55" t="s">
        <v>101</v>
      </c>
      <c r="B21" s="56">
        <f>COUNTA(L3CS)</f>
        <v>2</v>
      </c>
      <c r="C21" s="56">
        <f>COUNTA(L3PA)</f>
        <v>1</v>
      </c>
      <c r="D21" s="56">
        <f>COUNTA(L3ET)</f>
        <v>1</v>
      </c>
      <c r="E21" s="56">
        <f>COUNTA(L3LI)</f>
        <v>3</v>
      </c>
      <c r="F21" s="56">
        <f>COUNTA(L3EV)</f>
        <v>3</v>
      </c>
      <c r="G21" s="56">
        <f>COUNTA(L3SQ)</f>
        <v>1</v>
      </c>
      <c r="H21" s="56">
        <f>COUNTA(L3BO)</f>
        <v>1</v>
      </c>
      <c r="I21" s="56">
        <f>COUNTA(L3NP)</f>
        <v>2</v>
      </c>
    </row>
    <row r="22" spans="1:9" x14ac:dyDescent="0.25">
      <c r="A22" s="16" t="s">
        <v>108</v>
      </c>
      <c r="B22" s="16" cm="1">
        <f t="array" ref="B22">(MIN(1,(SUM(COUNTIF(B16,L1CS),COUNTIF(B16,L2CS)))))+(MIN(1,(SUM(COUNTIF(B17,L1CS),COUNTIF(B17,L2CS)))))+(MIN(1,(SUM(COUNTIF(B18,L1CS),COUNTIF(B18,L2CS)))))+(MIN(1,(SUM(COUNTIF(B19,L1CS),COUNTIF(B19,L2CS)))))+(MIN(1,(SUM(COUNTIF(B20,L1CS),COUNTIF(B20,L2CS)))))</f>
        <v>0</v>
      </c>
      <c r="C22" s="16" cm="1">
        <f t="array" ref="C22">(MIN(1,(SUM(COUNTIF(C16,L1PA),COUNTIF(C16,L2PA)))))+(MIN(1,(SUM(COUNTIF(C17,L1PA),COUNTIF(C17,L2PA)))))+(MIN(1,(SUM(COUNTIF(C18,L1PA),COUNTIF(C18,L2PA)))))+(MIN(1,(SUM(COUNTIF(C19,L1PA),COUNTIF(C19,L2PA)))))+(MIN(1,(SUM(COUNTIF(C20,L1PA),COUNTIF(C20,L2PA)))))</f>
        <v>0</v>
      </c>
      <c r="D22" s="16" cm="1">
        <f t="array" ref="D22">(MIN(1,(SUM(COUNTIF(D16,L1ET),COUNTIF(D16,L2ET)))))+(MIN(1,(SUM(COUNTIF(D17,L1ET),COUNTIF(D17,L2ET)))))+(MIN(1,(SUM(COUNTIF(D18,L1ET),COUNTIF(D18,L2ET)))))+(MIN(1,(SUM(COUNTIF(D19,L1ET),COUNTIF(D19,L2ET)))))+(MIN(1,(SUM(COUNTIF(D20,L1ET),COUNTIF(D20,L2ET)))))</f>
        <v>1</v>
      </c>
      <c r="E22" s="16" cm="1">
        <f t="array" ref="E22">(MIN(1,(SUM(COUNTIF(E16,L1LI),COUNTIF(E16,L2LI)))))+(MIN(1,(SUM(COUNTIF(E17,L1LI),COUNTIF(E17,L2LI)))))+(MIN(1,(SUM(COUNTIF(E18,L1LI),COUNTIF(E18,L2LI)))))+(MIN(1,(SUM(COUNTIF(E19,L1LI),COUNTIF(E19,L2LI)))))+(MIN(1,(SUM(COUNTIF(E20,L1LI),COUNTIF(E20,L2LI)))))</f>
        <v>0</v>
      </c>
      <c r="F22" s="16" cm="1">
        <f t="array" ref="F22">(MIN(1,(SUM(COUNTIF(F16,L1EV),COUNTIF(F16,L2EV)))))+(MIN(1,(SUM(COUNTIF(F17,L1EV),COUNTIF(F17,L2EV)))))+(MIN(1,(SUM(COUNTIF(F18,L1EV),COUNTIF(F18,L2EV)))))+(MIN(1,(SUM(COUNTIF(F19,L1EV),COUNTIF(F19,L2EV)))))+(MIN(1,(SUM(COUNTIF(F20,L1EV),COUNTIF(F20,L2EV)))))</f>
        <v>0</v>
      </c>
      <c r="G22" s="16" cm="1">
        <f t="array" ref="G22">(MIN(1,(SUM(COUNTIF(G16,L1SQ),COUNTIF(G16,L2SQ)))))+(MIN(1,(SUM(COUNTIF(G17,L1SQ),COUNTIF(G17,L2SQ)))))+(MIN(1,(SUM(COUNTIF(G18,L1SQ),COUNTIF(G18,L2SQ)))))+(MIN(1,(SUM(COUNTIF(G19,L1SQ),COUNTIF(G19,L2SQ)))))+(MIN(1,(SUM(COUNTIF(G20,L1SQ),COUNTIF(G20,L2SQ)))))</f>
        <v>0</v>
      </c>
      <c r="H22" s="16" cm="1">
        <f t="array" ref="H22">(MIN(1,(SUM(COUNTIF(H16,L1BO),COUNTIF(H16,L2BO)))))+(MIN(1,(SUM(COUNTIF(H17,L1BO),COUNTIF(H17,L2BO)))))+(MIN(1,(SUM(COUNTIF(H18,L1BO),COUNTIF(H18,L2BO)))))+(MIN(1,(SUM(COUNTIF(H19,L1BO),COUNTIF(H19,L2BO)))))+(MIN(1,(SUM(COUNTIF(H20,L1BO),COUNTIF(H20,L2BO)))))</f>
        <v>0</v>
      </c>
      <c r="I22" s="16" cm="1">
        <f t="array" ref="I22">(MIN(1,(SUM(COUNTIF(I16,L1NP),COUNTIF(I16,L2NP)))))+(MIN(1,(SUM(COUNTIF(I17,L1NP),COUNTIF(I17,L2NP)))))+(MIN(1,(SUM(COUNTIF(I18,L1NP),COUNTIF(I18,L2NP)))))+(MIN(1,(SUM(COUNTIF(I19,L1NP),COUNTIF(I19,L2NP)))))+(MIN(1,(SUM(COUNTIF(I20,L1NP),COUNTIF(I20,L2NP)))))</f>
        <v>0</v>
      </c>
    </row>
    <row r="23" spans="1:9" ht="15.75" thickBot="1" x14ac:dyDescent="0.3">
      <c r="A23" s="24" t="s">
        <v>109</v>
      </c>
      <c r="B23" s="25">
        <f>B21-B22+B15</f>
        <v>8</v>
      </c>
      <c r="C23" s="25">
        <f t="shared" ref="C23:I23" si="1">C21-C22+C15</f>
        <v>3</v>
      </c>
      <c r="D23" s="25">
        <f>D21-D22+D15</f>
        <v>2</v>
      </c>
      <c r="E23" s="25">
        <f t="shared" si="1"/>
        <v>6</v>
      </c>
      <c r="F23" s="25">
        <f t="shared" si="1"/>
        <v>7</v>
      </c>
      <c r="G23" s="25">
        <f t="shared" si="1"/>
        <v>1</v>
      </c>
      <c r="H23" s="25">
        <f t="shared" si="1"/>
        <v>1</v>
      </c>
      <c r="I23" s="25">
        <f t="shared" si="1"/>
        <v>5</v>
      </c>
    </row>
    <row r="24" spans="1:9" x14ac:dyDescent="0.25">
      <c r="A24" s="83" t="s">
        <v>118</v>
      </c>
      <c r="B24" s="49" t="s">
        <v>119</v>
      </c>
      <c r="C24" s="49" t="s">
        <v>121</v>
      </c>
      <c r="D24" s="49" t="s">
        <v>107</v>
      </c>
      <c r="E24" s="49" t="s">
        <v>125</v>
      </c>
      <c r="F24" s="49" t="s">
        <v>122</v>
      </c>
      <c r="G24" s="49" t="s">
        <v>127</v>
      </c>
      <c r="H24" s="49" t="s">
        <v>243</v>
      </c>
      <c r="I24" s="50" t="s">
        <v>253</v>
      </c>
    </row>
    <row r="25" spans="1:9" x14ac:dyDescent="0.25">
      <c r="A25" s="84"/>
      <c r="B25" s="51" t="s">
        <v>120</v>
      </c>
      <c r="C25" s="51"/>
      <c r="D25" s="51"/>
      <c r="E25" s="51" t="s">
        <v>289</v>
      </c>
      <c r="F25" s="51" t="s">
        <v>123</v>
      </c>
      <c r="G25" s="51"/>
      <c r="H25" s="51"/>
      <c r="I25" s="52" t="s">
        <v>260</v>
      </c>
    </row>
    <row r="26" spans="1:9" x14ac:dyDescent="0.25">
      <c r="A26" s="84"/>
      <c r="B26" s="51"/>
      <c r="C26" s="51"/>
      <c r="D26" s="51"/>
      <c r="E26" s="51" t="s">
        <v>290</v>
      </c>
      <c r="F26" s="51" t="s">
        <v>124</v>
      </c>
      <c r="G26" s="51"/>
      <c r="H26" s="51"/>
      <c r="I26" s="52"/>
    </row>
    <row r="27" spans="1:9" x14ac:dyDescent="0.25">
      <c r="A27" s="84"/>
      <c r="B27" s="51"/>
      <c r="C27" s="51"/>
      <c r="D27" s="51"/>
      <c r="E27" s="51"/>
      <c r="F27" s="51"/>
      <c r="G27" s="51"/>
      <c r="H27" s="51"/>
      <c r="I27" s="52"/>
    </row>
    <row r="28" spans="1:9" x14ac:dyDescent="0.25">
      <c r="A28" s="84"/>
      <c r="B28" s="51"/>
      <c r="C28" s="51"/>
      <c r="D28" s="51"/>
      <c r="E28" s="51"/>
      <c r="F28" s="51"/>
      <c r="G28" s="51"/>
      <c r="H28" s="51"/>
      <c r="I28" s="52"/>
    </row>
    <row r="29" spans="1:9" ht="15.75" thickBot="1" x14ac:dyDescent="0.3">
      <c r="A29" s="53" t="s">
        <v>101</v>
      </c>
      <c r="B29" s="54">
        <f>COUNTA(L4CS)</f>
        <v>2</v>
      </c>
      <c r="C29" s="54">
        <f>COUNTA(L4PA)</f>
        <v>1</v>
      </c>
      <c r="D29" s="54">
        <f>COUNTA(L4ET)</f>
        <v>1</v>
      </c>
      <c r="E29" s="54">
        <f>COUNTA(L4LI)</f>
        <v>3</v>
      </c>
      <c r="F29" s="54">
        <f>COUNTA(L4EV)</f>
        <v>3</v>
      </c>
      <c r="G29" s="54">
        <f>COUNTA(L4SQ)</f>
        <v>1</v>
      </c>
      <c r="H29" s="54">
        <f>COUNTA(L4BO)</f>
        <v>1</v>
      </c>
      <c r="I29" s="54">
        <f>COUNTA(L4NP)</f>
        <v>2</v>
      </c>
    </row>
    <row r="30" spans="1:9" x14ac:dyDescent="0.25">
      <c r="A30" s="16" t="s">
        <v>108</v>
      </c>
      <c r="B30" s="16" cm="1">
        <f t="array" ref="B30">(MIN(1,(SUM(COUNTIF(B24,L1CS),COUNTIF(B24,L2CS),COUNTIF(B24,L3CS)))))+(MIN(1,(SUM(COUNTIF(B25,L1CS),COUNTIF(B25,L2CS),COUNTIF(B25,L3CS)))))+(MIN(1,(SUM(COUNTIF(B26,L1CS),COUNTIF(B26,L2CS),COUNTIF(B26,L3CS)))))+(MIN(1,(SUM(COUNTIF(B27,L1CS),COUNTIF(B27,L2CS),COUNTIF(B27,L3CS)))))+(MIN(1,(SUM(COUNTIF(B28,L1CS),COUNTIF(B28,L2CS),COUNTIF(B28,L3CS)))))</f>
        <v>0</v>
      </c>
      <c r="C30" s="16" cm="1">
        <f t="array" ref="C30">(MIN(1,(SUM(COUNTIF(C24,L1PA),COUNTIF(C24,L2PA),COUNTIF(C24,L3PA)))))+(MIN(1,(SUM(COUNTIF(C25,L1PA),COUNTIF(C25,L2PA),COUNTIF(C25,L3PA)))))+(MIN(1,(SUM(COUNTIF(C26,L1PA),COUNTIF(C26,L2PA),COUNTIF(C26,L3PA)))))+(MIN(1,(SUM(COUNTIF(C27,L1PA),COUNTIF(C27,L2PA),COUNTIF(C27,L3PA)))))+(MIN(1,(SUM(COUNTIF(C28,L1PA),COUNTIF(C28,L2PA),COUNTIF(C28,L3PA)))))</f>
        <v>0</v>
      </c>
      <c r="D30" s="16" cm="1">
        <f t="array" ref="D30">(MIN(1,(SUM(COUNTIF(D24,L1ET),COUNTIF(D24,L2ET),COUNTIF(D24,L3ET)))))+(MIN(1,(SUM(COUNTIF(D25,L1ET),COUNTIF(D25,L2ET),COUNTIF(D25,L3ET)))))+(MIN(1,(SUM(COUNTIF(D26,L1ET),COUNTIF(D26,L2ET),COUNTIF(D26,L3ET)))))+(MIN(1,(SUM(COUNTIF(D27,L1ET),COUNTIF(D27,L2ET),COUNTIF(D27,L3ET)))))+(MIN(1,(SUM(COUNTIF(D28,L1ET),COUNTIF(D28,L2ET),COUNTIF(D28,L3ET)))))</f>
        <v>1</v>
      </c>
      <c r="E30" s="16" cm="1">
        <f t="array" ref="E30">(MIN(1,(SUM(COUNTIF(E24,L1LI),COUNTIF(E24,L2LI),COUNTIF(E24,L3LI)))))+(MIN(1,(SUM(COUNTIF(E25,L1LI),COUNTIF(E25,L2LI),COUNTIF(E25,L3LI)))))+(MIN(1,(SUM(COUNTIF(E26,L1LI),COUNTIF(E26,L2LI),COUNTIF(E26,L3LI)))))+(MIN(1,(SUM(COUNTIF(E27,L1LI),COUNTIF(E27,L2LI),COUNTIF(E27,L3LI)))))+(MIN(1,(SUM(COUNTIF(E28,L1LI),COUNTIF(E28,L2LI),COUNTIF(E28,L3LI)))))</f>
        <v>0</v>
      </c>
      <c r="F30" s="16" cm="1">
        <f t="array" ref="F30">(MIN(1,(SUM(COUNTIF(F24,L1EV),COUNTIF(F24,L2EV),COUNTIF(F24,L3EV)))))+(MIN(1,(SUM(COUNTIF(F25,L1EV),COUNTIF(F25,L2EV),COUNTIF(F25,L3EV)))))+(MIN(1,(SUM(COUNTIF(F26,L1EV),COUNTIF(F26,L2EV),COUNTIF(F26,L3EV)))))+(MIN(1,(SUM(COUNTIF(F27,L1EV),COUNTIF(F27,L2EV),COUNTIF(F27,L3EV)))))+(MIN(1,(SUM(COUNTIF(F28,L1EV),COUNTIF(F28,L2EV),COUNTIF(F28,L3EV)))))</f>
        <v>0</v>
      </c>
      <c r="G30" s="16" cm="1">
        <f t="array" ref="G30">(MIN(1,(SUM(COUNTIF(G24,L1SQ),COUNTIF(G24,L2SQ),COUNTIF(G24,L3SQ)))))+(MIN(1,(SUM(COUNTIF(G25,L1SQ),COUNTIF(G25,L2SQ),COUNTIF(G25,L3SQ)))))+(MIN(1,(SUM(COUNTIF(G26,L1SQ),COUNTIF(G26,L2SQ),COUNTIF(G26,L3SQ)))))+(MIN(1,(SUM(COUNTIF(G27,L1SQ),COUNTIF(G27,L2SQ),COUNTIF(G27,L3SQ)))))+(MIN(1,(SUM(COUNTIF(G28,L1SQ),COUNTIF(G28,L2SQ),COUNTIF(G28,L3SQ)))))</f>
        <v>0</v>
      </c>
      <c r="H30" s="16" cm="1">
        <f t="array" ref="H30">(MIN(1,(SUM(COUNTIF(H24,L1BO),COUNTIF(H24,L2BO),COUNTIF(H24,L3BO)))))+(MIN(1,(SUM(COUNTIF(H25,L1BO),COUNTIF(H25,L2BO),COUNTIF(H25,L3BO)))))+(MIN(1,(SUM(COUNTIF(H26,L1BO),COUNTIF(H26,L2BO),COUNTIF(H26,L3BO)))))+(MIN(1,(SUM(COUNTIF(H27,L1BO),COUNTIF(H27,L2BO),COUNTIF(H27,L3BO)))))+(MIN(1,(SUM(COUNTIF(H28,L1BO),COUNTIF(H28,L2BO),COUNTIF(H28,L3BO)))))</f>
        <v>0</v>
      </c>
      <c r="I30" s="16" cm="1">
        <f t="array" ref="I30">(MIN(1,(SUM(COUNTIF(I24,L1NP),COUNTIF(I24,L2NP),COUNTIF(I24,L3NP)))))+(MIN(1,(SUM(COUNTIF(I25,L1NP),COUNTIF(I25,L2NP),COUNTIF(I25,L3NP)))))+(MIN(1,(SUM(COUNTIF(I26,L1NP),COUNTIF(I26,L2NP),COUNTIF(I26,L3NP)))))+(MIN(1,(SUM(COUNTIF(I27,L1NP),COUNTIF(I27,L2NP),COUNTIF(I27,L3NP)))))+(MIN(1,(SUM(COUNTIF(I28,L1NP),COUNTIF(I28,L2NP),COUNTIF(I28,L3NP)))))</f>
        <v>0</v>
      </c>
    </row>
    <row r="31" spans="1:9" ht="15.75" thickBot="1" x14ac:dyDescent="0.3">
      <c r="A31" s="24" t="s">
        <v>109</v>
      </c>
      <c r="B31" s="25">
        <f>B29-B30+B23</f>
        <v>10</v>
      </c>
      <c r="C31" s="25">
        <f t="shared" ref="C31" si="2">C29-C30+C23</f>
        <v>4</v>
      </c>
      <c r="D31" s="25">
        <f>D29-D30+D23</f>
        <v>2</v>
      </c>
      <c r="E31" s="25">
        <f t="shared" ref="E31" si="3">E29-E30+E23</f>
        <v>9</v>
      </c>
      <c r="F31" s="25">
        <f t="shared" ref="F31" si="4">F29-F30+F23</f>
        <v>10</v>
      </c>
      <c r="G31" s="25">
        <f t="shared" ref="G31:I31" si="5">G29-G30+G23</f>
        <v>2</v>
      </c>
      <c r="H31" s="25">
        <f t="shared" si="5"/>
        <v>2</v>
      </c>
      <c r="I31" s="25">
        <f t="shared" si="5"/>
        <v>7</v>
      </c>
    </row>
    <row r="32" spans="1:9" x14ac:dyDescent="0.25">
      <c r="A32" s="81" t="s">
        <v>128</v>
      </c>
      <c r="B32" s="43" t="s">
        <v>129</v>
      </c>
      <c r="C32" s="43" t="s">
        <v>131</v>
      </c>
      <c r="D32" s="43" t="s">
        <v>107</v>
      </c>
      <c r="E32" s="43" t="s">
        <v>133</v>
      </c>
      <c r="F32" s="43" t="s">
        <v>137</v>
      </c>
      <c r="G32" s="43" t="s">
        <v>135</v>
      </c>
      <c r="H32" s="43" t="s">
        <v>244</v>
      </c>
      <c r="I32" s="44" t="s">
        <v>254</v>
      </c>
    </row>
    <row r="33" spans="1:9" x14ac:dyDescent="0.25">
      <c r="A33" s="82"/>
      <c r="B33" s="45" t="s">
        <v>130</v>
      </c>
      <c r="C33" s="45" t="s">
        <v>132</v>
      </c>
      <c r="D33" s="45" t="s">
        <v>93</v>
      </c>
      <c r="E33" s="45" t="s">
        <v>134</v>
      </c>
      <c r="F33" s="45" t="s">
        <v>128</v>
      </c>
      <c r="G33" s="45" t="s">
        <v>136</v>
      </c>
      <c r="H33" s="45"/>
      <c r="I33" s="46" t="s">
        <v>255</v>
      </c>
    </row>
    <row r="34" spans="1:9" x14ac:dyDescent="0.25">
      <c r="A34" s="82"/>
      <c r="B34" s="45"/>
      <c r="C34" s="45"/>
      <c r="D34" s="45"/>
      <c r="E34" s="45" t="s">
        <v>291</v>
      </c>
      <c r="F34" s="45" t="s">
        <v>138</v>
      </c>
      <c r="G34" s="45"/>
      <c r="H34" s="45"/>
      <c r="I34" s="46" t="s">
        <v>256</v>
      </c>
    </row>
    <row r="35" spans="1:9" x14ac:dyDescent="0.25">
      <c r="A35" s="82"/>
      <c r="B35" s="45"/>
      <c r="C35" s="45"/>
      <c r="D35" s="45"/>
      <c r="E35" s="45"/>
      <c r="F35" s="45" t="s">
        <v>139</v>
      </c>
      <c r="G35" s="45"/>
      <c r="H35" s="45"/>
      <c r="I35" s="46" t="s">
        <v>262</v>
      </c>
    </row>
    <row r="36" spans="1:9" x14ac:dyDescent="0.25">
      <c r="A36" s="82"/>
      <c r="B36" s="45"/>
      <c r="C36" s="45"/>
      <c r="D36" s="45"/>
      <c r="E36" s="45"/>
      <c r="F36" s="45"/>
      <c r="G36" s="45"/>
      <c r="H36" s="45"/>
      <c r="I36" s="46"/>
    </row>
    <row r="37" spans="1:9" ht="15.75" thickBot="1" x14ac:dyDescent="0.3">
      <c r="A37" s="55" t="s">
        <v>101</v>
      </c>
      <c r="B37" s="56">
        <f>COUNTA(L5CS)</f>
        <v>2</v>
      </c>
      <c r="C37" s="56">
        <f>COUNTA(L5PA)</f>
        <v>2</v>
      </c>
      <c r="D37" s="56">
        <f>COUNTA(L5ET)</f>
        <v>2</v>
      </c>
      <c r="E37" s="56">
        <f>COUNTA(L5LI)</f>
        <v>3</v>
      </c>
      <c r="F37" s="56">
        <f>COUNTA(L5EV)</f>
        <v>4</v>
      </c>
      <c r="G37" s="56">
        <f>COUNTA(L5SQ)</f>
        <v>2</v>
      </c>
      <c r="H37" s="56">
        <f>COUNTA(L5BO)</f>
        <v>1</v>
      </c>
      <c r="I37" s="56">
        <f>COUNTA(L5NP)</f>
        <v>4</v>
      </c>
    </row>
    <row r="38" spans="1:9" x14ac:dyDescent="0.25">
      <c r="A38" s="16" t="s">
        <v>108</v>
      </c>
      <c r="B38" s="16" cm="1">
        <f t="array" ref="B38">(MIN(1,(SUM(COUNTIF(B32,L1CS),COUNTIF(B32,L2CS),COUNTIF(B32,L3CS),COUNTIF(B32,L4CS)))))+(MIN(1,(SUM(COUNTIF(B33,L1CS),COUNTIF(B33,L2CS),COUNTIF(B33,L3CS),COUNTIF(B33,L4CS)))))+(MIN(1,(SUM(COUNTIF(B34,L1CS),COUNTIF(B34,L2CS),COUNTIF(B34,L3CS),COUNTIF(B34,L4CS)))))+(MIN(1,(SUM(COUNTIF(B35,L1CS),COUNTIF(B35,L2CS),COUNTIF(B35,L3CS),COUNTIF(B35,L4CS)))))+(MIN(1,(SUM(COUNTIF(B36,L1CS),COUNTIF(B36,L2CS),COUNTIF(B36,L3CS),COUNTIF(B36,L4CS)))))</f>
        <v>0</v>
      </c>
      <c r="C38" s="16" cm="1">
        <f t="array" ref="C38">(MIN(1,(SUM(COUNTIF(C32,L1PA),COUNTIF(C32,L2PA),COUNTIF(C32,L3PA),COUNTIF(C32,L4PA)))))+(MIN(1,(SUM(COUNTIF(C33,L1PA),COUNTIF(C33,L2PA),COUNTIF(C33,L3PA),COUNTIF(C33,L4PA)))))+(MIN(1,(SUM(COUNTIF(C34,L1PA),COUNTIF(C34,L2PA),COUNTIF(C34,L3PA),COUNTIF(C34,L4PA)))))+(MIN(1,(SUM(COUNTIF(C35,L1PA),COUNTIF(C35,L2PA),COUNTIF(C35,L3PA),COUNTIF(C35,L4PA)))))+(MIN(1,(SUM(COUNTIF(C36,L1PA),COUNTIF(C36,L2PA),COUNTIF(C36,L3PA),COUNTIF(C36,L4PA)))))</f>
        <v>0</v>
      </c>
      <c r="D38" s="16" cm="1">
        <f t="array" ref="D38">(MIN(1,(SUM(COUNTIF(D32,L1ET),COUNTIF(D32,L2ET),COUNTIF(D32,L3ET),COUNTIF(D32,L4ET)))))+(MIN(1,(SUM(COUNTIF(D33,L1ET),COUNTIF(D33,L2ET),COUNTIF(D33,L3ET),COUNTIF(D33,L4ET)))))+(MIN(1,(SUM(COUNTIF(D34,L1ET),COUNTIF(D34,L2ET),COUNTIF(D34,L3ET),COUNTIF(D34,L4ET)))))+(MIN(1,(SUM(COUNTIF(D35,L1ET),COUNTIF(D35,L2ET),COUNTIF(D35,L3ET),COUNTIF(D35,L4ET)))))+(MIN(1,(SUM(COUNTIF(D36,L1ET),COUNTIF(D36,L2ET),COUNTIF(D36,L3ET),COUNTIF(D36,L4ET)))))</f>
        <v>2</v>
      </c>
      <c r="E38" s="16" cm="1">
        <f t="array" ref="E38">(MIN(1,(SUM(COUNTIF(E32,L1LI),COUNTIF(E32,L2LI),COUNTIF(E32,L3LI),COUNTIF(E32,L4LI)))))+(MIN(1,(SUM(COUNTIF(E33,L1LI),COUNTIF(E33,L2LI),COUNTIF(E33,L3LI),COUNTIF(E33,L4LI)))))+(MIN(1,(SUM(COUNTIF(E34,L1LI),COUNTIF(E34,L2LI),COUNTIF(E34,L3LI),COUNTIF(E34,L4LI)))))+(MIN(1,(SUM(COUNTIF(E35,L1LI),COUNTIF(E35,L2LI),COUNTIF(E35,L3LI),COUNTIF(E35,L4LI)))))+(MIN(1,(SUM(COUNTIF(E36,L1LI),COUNTIF(E36,L2LI),COUNTIF(E36,L3LI),COUNTIF(E36,L4LI)))))</f>
        <v>0</v>
      </c>
      <c r="F38" s="16" cm="1">
        <f t="array" ref="F38">(MIN(1,(SUM(COUNTIF(F32,L1EV),COUNTIF(F32,L2EV),COUNTIF(F32,L3EV),COUNTIF(F32,L4EV)))))+(MIN(1,(SUM(COUNTIF(F33,L1EV),COUNTIF(F33,L2EV),COUNTIF(F33,L3EV),COUNTIF(F33,L4EV)))))+(MIN(1,(SUM(COUNTIF(F34,L1EV),COUNTIF(F34,L2EV),COUNTIF(F34,L3EV),COUNTIF(F34,L4EV)))))+(MIN(1,(SUM(COUNTIF(F35,L1EV),COUNTIF(F35,L2EV),COUNTIF(F35,L3EV),COUNTIF(F35,L4EV)))))+(MIN(1,(SUM(COUNTIF(F36,L1EV),COUNTIF(F36,L2EV),COUNTIF(F36,L3EV),COUNTIF(F36,L4EV)))))</f>
        <v>0</v>
      </c>
      <c r="G38" s="16" cm="1">
        <f t="array" ref="G38">(MIN(1,(SUM(COUNTIF(G32,L1SQ),COUNTIF(G32,L2SQ),COUNTIF(G32,L3SQ),COUNTIF(G32,L4SQ)))))+(MIN(1,(SUM(COUNTIF(G33,L1SQ),COUNTIF(G33,L2SQ),COUNTIF(G33,L3SQ),COUNTIF(G33,L4SQ)))))+(MIN(1,(SUM(COUNTIF(G34,L1SQ),COUNTIF(G34,L2SQ),COUNTIF(G34,L3SQ),COUNTIF(G34,L4SQ)))))+(MIN(1,(SUM(COUNTIF(G35,L1SQ),COUNTIF(G35,L2SQ),COUNTIF(G35,L3SQ),COUNTIF(G35,L4SQ)))))+(MIN(1,(SUM(COUNTIF(G36,L1SQ),COUNTIF(G36,L2SQ),COUNTIF(G36,L3SQ),COUNTIF(G36,L4SQ)))))</f>
        <v>0</v>
      </c>
      <c r="H38" s="16" cm="1">
        <f t="array" ref="H38">(MIN(1,(SUM(COUNTIF(H32,L1BO),COUNTIF(H32,L2BO),COUNTIF(H32,L3BO),COUNTIF(H32,L4BO)))))+(MIN(1,(SUM(COUNTIF(H33,L1BO),COUNTIF(H33,L2BO),COUNTIF(H33,L3BO),COUNTIF(H33,L4BO)))))+(MIN(1,(SUM(COUNTIF(H34,L1BO),COUNTIF(H34,L2BO),COUNTIF(H34,L3BO),COUNTIF(H34,L4BO)))))+(MIN(1,(SUM(COUNTIF(H35,L1BO),COUNTIF(H35,L2BO),COUNTIF(H35,L3BO),COUNTIF(H35,L4BO)))))+(MIN(1,(SUM(COUNTIF(H36,L1BO),COUNTIF(H36,L2BO),COUNTIF(H36,L3BO),COUNTIF(H36,L4BO)))))</f>
        <v>0</v>
      </c>
      <c r="I38" s="16" cm="1">
        <f t="array" ref="I38">(MIN(1,(SUM(COUNTIF(I32,L1NP),COUNTIF(I32,L2NP),COUNTIF(I32,L3NP),COUNTIF(I32,L4NP)))))+(MIN(1,(SUM(COUNTIF(I33,L1NP),COUNTIF(I33,L2NP),COUNTIF(I33,L3NP),COUNTIF(I33,L4NP)))))+(MIN(1,(SUM(COUNTIF(I34,L1NP),COUNTIF(I34,L2NP),COUNTIF(I34,L3NP),COUNTIF(I34,L4NP)))))+(MIN(1,(SUM(COUNTIF(I35,L1NP),COUNTIF(I35,L2NP),COUNTIF(I35,L3NP),COUNTIF(I35,L4NP)))))+(MIN(1,(SUM(COUNTIF(I36,L1NP),COUNTIF(I36,L2NP),COUNTIF(I36,L3NP),COUNTIF(I36,L4NP)))))</f>
        <v>0</v>
      </c>
    </row>
    <row r="39" spans="1:9" ht="15.75" thickBot="1" x14ac:dyDescent="0.3">
      <c r="A39" s="24" t="s">
        <v>109</v>
      </c>
      <c r="B39" s="25">
        <f>B37-B38+B31</f>
        <v>12</v>
      </c>
      <c r="C39" s="25">
        <f t="shared" ref="C39" si="6">C37-C38+C31</f>
        <v>6</v>
      </c>
      <c r="D39" s="25">
        <f>D37-D38+D31</f>
        <v>2</v>
      </c>
      <c r="E39" s="25">
        <f t="shared" ref="E39" si="7">E37-E38+E31</f>
        <v>12</v>
      </c>
      <c r="F39" s="25">
        <f t="shared" ref="F39" si="8">F37-F38+F31</f>
        <v>14</v>
      </c>
      <c r="G39" s="25">
        <f t="shared" ref="G39:I39" si="9">G37-G38+G31</f>
        <v>4</v>
      </c>
      <c r="H39" s="25">
        <f t="shared" si="9"/>
        <v>3</v>
      </c>
      <c r="I39" s="25">
        <f t="shared" si="9"/>
        <v>11</v>
      </c>
    </row>
    <row r="40" spans="1:9" x14ac:dyDescent="0.25">
      <c r="A40" s="83" t="s">
        <v>140</v>
      </c>
      <c r="B40" s="49" t="s">
        <v>141</v>
      </c>
      <c r="C40" s="49" t="s">
        <v>143</v>
      </c>
      <c r="D40" s="49" t="s">
        <v>93</v>
      </c>
      <c r="E40" s="49" t="s">
        <v>145</v>
      </c>
      <c r="F40" s="49" t="s">
        <v>147</v>
      </c>
      <c r="G40" s="49"/>
      <c r="H40" s="49" t="s">
        <v>245</v>
      </c>
      <c r="I40" s="50" t="s">
        <v>257</v>
      </c>
    </row>
    <row r="41" spans="1:9" x14ac:dyDescent="0.25">
      <c r="A41" s="84"/>
      <c r="B41" s="51" t="s">
        <v>142</v>
      </c>
      <c r="C41" s="51"/>
      <c r="D41" s="51" t="s">
        <v>144</v>
      </c>
      <c r="E41" s="51" t="s">
        <v>146</v>
      </c>
      <c r="F41" s="51" t="s">
        <v>148</v>
      </c>
      <c r="G41" s="51"/>
      <c r="H41" s="51"/>
      <c r="I41" s="52" t="s">
        <v>261</v>
      </c>
    </row>
    <row r="42" spans="1:9" x14ac:dyDescent="0.25">
      <c r="A42" s="84"/>
      <c r="B42" s="51"/>
      <c r="C42" s="51"/>
      <c r="D42" s="51"/>
      <c r="E42" s="51" t="s">
        <v>292</v>
      </c>
      <c r="F42" s="51" t="s">
        <v>149</v>
      </c>
      <c r="G42" s="51"/>
      <c r="H42" s="51"/>
      <c r="I42" s="52"/>
    </row>
    <row r="43" spans="1:9" x14ac:dyDescent="0.25">
      <c r="A43" s="84"/>
      <c r="B43" s="51"/>
      <c r="C43" s="51"/>
      <c r="D43" s="51"/>
      <c r="E43" s="51"/>
      <c r="F43" s="51"/>
      <c r="G43" s="51"/>
      <c r="H43" s="51"/>
      <c r="I43" s="52"/>
    </row>
    <row r="44" spans="1:9" x14ac:dyDescent="0.25">
      <c r="A44" s="84"/>
      <c r="B44" s="51"/>
      <c r="C44" s="51"/>
      <c r="D44" s="51"/>
      <c r="E44" s="51"/>
      <c r="F44" s="51"/>
      <c r="G44" s="51"/>
      <c r="H44" s="51"/>
      <c r="I44" s="52"/>
    </row>
    <row r="45" spans="1:9" ht="15.75" thickBot="1" x14ac:dyDescent="0.3">
      <c r="A45" s="53" t="s">
        <v>101</v>
      </c>
      <c r="B45" s="54">
        <f>COUNTA(L6CS)</f>
        <v>2</v>
      </c>
      <c r="C45" s="54">
        <f>COUNTA(L6PA)</f>
        <v>1</v>
      </c>
      <c r="D45" s="54">
        <f>COUNTA(L6ET)</f>
        <v>2</v>
      </c>
      <c r="E45" s="54">
        <f>COUNTA(L6LI)</f>
        <v>3</v>
      </c>
      <c r="F45" s="54">
        <f>COUNTA(L6EV)</f>
        <v>3</v>
      </c>
      <c r="G45" s="54">
        <f>COUNTA(L6SQ)</f>
        <v>0</v>
      </c>
      <c r="H45" s="54">
        <f>COUNTA(L6BO)</f>
        <v>1</v>
      </c>
      <c r="I45" s="54">
        <f>COUNTA(L6NP)</f>
        <v>2</v>
      </c>
    </row>
    <row r="46" spans="1:9" x14ac:dyDescent="0.25">
      <c r="A46" s="16" t="s">
        <v>108</v>
      </c>
      <c r="B46" s="16" cm="1">
        <f t="array" ref="B46">(MIN(1,(SUM(COUNTIF(B40,L1CS),COUNTIF(B40,L2CS),COUNTIF(B40,L3CS),COUNTIF(B40,L4CS),COUNTIF(B40,L5CS)))))+(MIN(1,(SUM(COUNTIF(B41,L1CS),COUNTIF(B41,L2CS),COUNTIF(B41,L3CS),COUNTIF(B41,L4CS),COUNTIF(B41,L5CS)))))+(MIN(1,(SUM(COUNTIF(B42,L1CS),COUNTIF(B42,L2CS),COUNTIF(B42,L3CS),COUNTIF(B42,L4CS),COUNTIF(B42,L5CS)))))+(MIN(1,(SUM(COUNTIF(B43,L1CS),COUNTIF(B43,L2CS),COUNTIF(B43,L3CS),COUNTIF(B43,L4CS),COUNTIF(B43,L5CS)))))+(MIN(1,(SUM(COUNTIF(B44,L1CS),COUNTIF(B44,L2CS),COUNTIF(B44,L3CS),COUNTIF(B44,L4CS),COUNTIF(B44,L5CS)))))</f>
        <v>0</v>
      </c>
      <c r="C46" s="16" cm="1">
        <f t="array" ref="C46">(MIN(1,(SUM(COUNTIF(C40,L1PA),COUNTIF(C40,L2PA),COUNTIF(C40,L3PA),COUNTIF(C40,L4PA),COUNTIF(C40,L5PA)))))+(MIN(1,(SUM(COUNTIF(C41,L1PA),COUNTIF(C41,L2PA),COUNTIF(C41,L3PA),COUNTIF(C41,L4PA),COUNTIF(C41,L5PA)))))+(MIN(1,(SUM(COUNTIF(C42,L1PA),COUNTIF(C42,L2PA),COUNTIF(C42,L3PA),COUNTIF(C42,L4PA),COUNTIF(C42,L5PA)))))+(MIN(1,(SUM(COUNTIF(C43,L1PA),COUNTIF(C43,L2PA),COUNTIF(C43,L3PA),COUNTIF(C43,L4PA),COUNTIF(C43,L5PA)))))+(MIN(1,(SUM(COUNTIF(C44,L1PA),COUNTIF(C44,L2PA),COUNTIF(C44,L3PA),COUNTIF(C44,L4PA),COUNTIF(C44,L5PA)))))</f>
        <v>0</v>
      </c>
      <c r="D46" s="16" cm="1">
        <f t="array" ref="D46">(MIN(1,(SUM(COUNTIF(D40,L1ET),COUNTIF(D40,L2ET),COUNTIF(D40,L3ET),COUNTIF(D40,L4ET),COUNTIF(D40,L5ET)))))+(MIN(1,(SUM(COUNTIF(D41,L1ET),COUNTIF(D41,L2ET),COUNTIF(D41,L3ET),COUNTIF(D41,L4ET),COUNTIF(D41,L5ET)))))+(MIN(1,(SUM(COUNTIF(D42,L1ET),COUNTIF(D42,L2ET),COUNTIF(D42,L3ET),COUNTIF(D42,L4ET),COUNTIF(D42,L5ET)))))+(MIN(1,(SUM(COUNTIF(D43,L1ET),COUNTIF(D43,L2ET),COUNTIF(D43,L3ET),COUNTIF(D43,L4ET),COUNTIF(D43,L5ET)))))+(MIN(1,(SUM(COUNTIF(D44,L1ET),COUNTIF(D44,L2ET),COUNTIF(D44,L3ET),COUNTIF(D44,L4ET),COUNTIF(D44,L5ET)))))</f>
        <v>1</v>
      </c>
      <c r="E46" s="16" cm="1">
        <f t="array" ref="E46">(MIN(1,(SUM(COUNTIF(E40,L1LI),COUNTIF(E40,L2LI),COUNTIF(E40,L3LI),COUNTIF(E40,L4LI),COUNTIF(E40,L5LI)))))+(MIN(1,(SUM(COUNTIF(E41,L1LI),COUNTIF(E41,L2LI),COUNTIF(E41,L3LI),COUNTIF(E41,L4LI),COUNTIF(E41,L5LI)))))+(MIN(1,(SUM(COUNTIF(E42,L1LI),COUNTIF(E42,L2LI),COUNTIF(E42,L3LI),COUNTIF(E42,L4LI),COUNTIF(E42,L5LI)))))+(MIN(1,(SUM(COUNTIF(E43,L1LI),COUNTIF(E43,L2LI),COUNTIF(E43,L3LI),COUNTIF(E43,L4LI),COUNTIF(E43,L5LI)))))+(MIN(1,(SUM(COUNTIF(E44,L1LI),COUNTIF(E44,L2LI),COUNTIF(E44,L3LI),COUNTIF(E44,L4LI),COUNTIF(E44,L5LI)))))</f>
        <v>0</v>
      </c>
      <c r="F46" s="16" cm="1">
        <f t="array" ref="F46">(MIN(1,(SUM(COUNTIF(F40,L1EV),COUNTIF(F40,L2EV),COUNTIF(F40,L3EV),COUNTIF(F40,L4EV),COUNTIF(F40,L5EV)))))+(MIN(1,(SUM(COUNTIF(F41,L1EV),COUNTIF(F41,L2EV),COUNTIF(F41,L3EV),COUNTIF(F41,L4EV),COUNTIF(F41,L5EV)))))+(MIN(1,(SUM(COUNTIF(F42,L1EV),COUNTIF(F42,L2EV),COUNTIF(F42,L3EV),COUNTIF(F42,L4EV),COUNTIF(F42,L5EV)))))+(MIN(1,(SUM(COUNTIF(F43,L1EV),COUNTIF(F43,L2EV),COUNTIF(F43,L3EV),COUNTIF(F43,L4EV),COUNTIF(F43,L5EV)))))+(MIN(1,(SUM(COUNTIF(F44,L1EV),COUNTIF(F44,L2EV),COUNTIF(F44,L3EV),COUNTIF(F44,L4EV),COUNTIF(F44,L5EV)))))</f>
        <v>0</v>
      </c>
      <c r="G46" s="16" cm="1">
        <f t="array" ref="G46">(MIN(1,(SUM(COUNTIF(G40,L1SQ),COUNTIF(G40,L2SQ),COUNTIF(G40,L3SQ),COUNTIF(G40,L4SQ),COUNTIF(G40,L5SQ)))))+(MIN(1,(SUM(COUNTIF(G41,L1SQ),COUNTIF(G41,L2SQ),COUNTIF(G41,L3SQ),COUNTIF(G41,L4SQ),COUNTIF(G41,L5SQ)))))+(MIN(1,(SUM(COUNTIF(G42,L1SQ),COUNTIF(G42,L2SQ),COUNTIF(G42,L3SQ),COUNTIF(G42,L4SQ),COUNTIF(G42,L5SQ)))))+(MIN(1,(SUM(COUNTIF(G43,L1SQ),COUNTIF(G43,L2SQ),COUNTIF(G43,L3SQ),COUNTIF(G43,L4SQ),COUNTIF(G43,L5SQ)))))+(MIN(1,(SUM(COUNTIF(G44,L1SQ),COUNTIF(G44,L2SQ),COUNTIF(G44,L3SQ),COUNTIF(G44,L4SQ),COUNTIF(G44,L5SQ)))))</f>
        <v>0</v>
      </c>
      <c r="H46" s="16" cm="1">
        <f t="array" ref="H46">(MIN(1,(SUM(COUNTIF(H40,L1BO),COUNTIF(H40,L2BO),COUNTIF(H40,L3BO),COUNTIF(H40,L4BO),COUNTIF(H40,L5BO)))))+(MIN(1,(SUM(COUNTIF(H41,L1BO),COUNTIF(H41,L2BO),COUNTIF(H41,L3BO),COUNTIF(H41,L4BO),COUNTIF(H41,L5BO)))))+(MIN(1,(SUM(COUNTIF(H42,L1BO),COUNTIF(H42,L2BO),COUNTIF(H42,L3BO),COUNTIF(H42,L4BO),COUNTIF(H42,L5BO)))))+(MIN(1,(SUM(COUNTIF(H43,L1BO),COUNTIF(H43,L2BO),COUNTIF(H43,L3BO),COUNTIF(H43,L4BO),COUNTIF(H43,L5BO)))))+(MIN(1,(SUM(COUNTIF(H44,L1BO),COUNTIF(H44,L2BO),COUNTIF(H44,L3BO),COUNTIF(H44,L4BO),COUNTIF(H44,L5BO)))))</f>
        <v>0</v>
      </c>
      <c r="I46" s="16" cm="1">
        <f t="array" ref="I46">(MIN(1,(SUM(COUNTIF(I40,L1NP),COUNTIF(I40,L2NP),COUNTIF(I40,L3NP),COUNTIF(I40,L4NP),COUNTIF(I40,L5NP)))))+(MIN(1,(SUM(COUNTIF(I41,L1NP),COUNTIF(I41,L2NP),COUNTIF(I41,L3NP),COUNTIF(I41,L4NP),COUNTIF(I41,L5NP)))))+(MIN(1,(SUM(COUNTIF(I42,L1NP),COUNTIF(I42,L2NP),COUNTIF(I42,L3NP),COUNTIF(I42,L4NP),COUNTIF(I42,L5NP)))))+(MIN(1,(SUM(COUNTIF(I43,L1NP),COUNTIF(I43,L2NP),COUNTIF(I43,L3NP),COUNTIF(I43,L4NP),COUNTIF(I43,L5NP)))))+(MIN(1,(SUM(COUNTIF(I44,L1NP),COUNTIF(I44,L2NP),COUNTIF(I44,L3NP),COUNTIF(I44,L4NP),COUNTIF(I44,L5NP)))))</f>
        <v>0</v>
      </c>
    </row>
    <row r="47" spans="1:9" ht="15.75" thickBot="1" x14ac:dyDescent="0.3">
      <c r="A47" s="24" t="s">
        <v>109</v>
      </c>
      <c r="B47" s="25">
        <f>B45-B46+B39</f>
        <v>14</v>
      </c>
      <c r="C47" s="25">
        <f t="shared" ref="C47" si="10">C45-C46+C39</f>
        <v>7</v>
      </c>
      <c r="D47" s="25">
        <f>D45-D46+D39</f>
        <v>3</v>
      </c>
      <c r="E47" s="25">
        <f t="shared" ref="E47" si="11">E45-E46+E39</f>
        <v>15</v>
      </c>
      <c r="F47" s="25">
        <f t="shared" ref="F47" si="12">F45-F46+F39</f>
        <v>17</v>
      </c>
      <c r="G47" s="25">
        <f t="shared" ref="G47:I47" si="13">G45-G46+G39</f>
        <v>4</v>
      </c>
      <c r="H47" s="25">
        <f t="shared" si="13"/>
        <v>4</v>
      </c>
      <c r="I47" s="25">
        <f t="shared" si="13"/>
        <v>13</v>
      </c>
    </row>
    <row r="48" spans="1:9" x14ac:dyDescent="0.25">
      <c r="A48" s="81" t="s">
        <v>150</v>
      </c>
      <c r="B48" s="43" t="s">
        <v>151</v>
      </c>
      <c r="C48" s="43" t="s">
        <v>155</v>
      </c>
      <c r="D48" s="43" t="s">
        <v>107</v>
      </c>
      <c r="E48" s="43" t="s">
        <v>157</v>
      </c>
      <c r="F48" s="43" t="s">
        <v>158</v>
      </c>
      <c r="G48" s="43" t="s">
        <v>161</v>
      </c>
      <c r="H48" s="43" t="s">
        <v>246</v>
      </c>
      <c r="I48" s="44" t="s">
        <v>258</v>
      </c>
    </row>
    <row r="49" spans="1:9" x14ac:dyDescent="0.25">
      <c r="A49" s="82"/>
      <c r="B49" s="45" t="s">
        <v>152</v>
      </c>
      <c r="C49" s="45" t="s">
        <v>156</v>
      </c>
      <c r="D49" s="45" t="s">
        <v>93</v>
      </c>
      <c r="E49" s="45" t="s">
        <v>293</v>
      </c>
      <c r="F49" s="45" t="s">
        <v>159</v>
      </c>
      <c r="G49" s="45"/>
      <c r="H49" s="45"/>
      <c r="I49" s="46" t="s">
        <v>251</v>
      </c>
    </row>
    <row r="50" spans="1:9" x14ac:dyDescent="0.25">
      <c r="A50" s="82"/>
      <c r="B50" s="45" t="s">
        <v>153</v>
      </c>
      <c r="C50" s="45"/>
      <c r="D50" s="45"/>
      <c r="E50" s="45" t="s">
        <v>294</v>
      </c>
      <c r="F50" s="45" t="s">
        <v>160</v>
      </c>
      <c r="G50" s="45"/>
      <c r="H50" s="45"/>
      <c r="I50" s="46"/>
    </row>
    <row r="51" spans="1:9" x14ac:dyDescent="0.25">
      <c r="A51" s="82"/>
      <c r="B51" s="45" t="s">
        <v>154</v>
      </c>
      <c r="C51" s="45"/>
      <c r="D51" s="45"/>
      <c r="E51" s="45"/>
      <c r="F51" s="45"/>
      <c r="G51" s="45"/>
      <c r="H51" s="45"/>
      <c r="I51" s="46"/>
    </row>
    <row r="52" spans="1:9" x14ac:dyDescent="0.25">
      <c r="A52" s="82"/>
      <c r="B52" s="45"/>
      <c r="C52" s="45"/>
      <c r="D52" s="45"/>
      <c r="E52" s="45"/>
      <c r="F52" s="45"/>
      <c r="G52" s="45"/>
      <c r="H52" s="45"/>
      <c r="I52" s="46"/>
    </row>
    <row r="53" spans="1:9" ht="15.75" thickBot="1" x14ac:dyDescent="0.3">
      <c r="A53" s="55" t="s">
        <v>101</v>
      </c>
      <c r="B53" s="56">
        <f>COUNTA(L7CS)</f>
        <v>4</v>
      </c>
      <c r="C53" s="56">
        <f>COUNTA(L7PA)</f>
        <v>2</v>
      </c>
      <c r="D53" s="56">
        <f>COUNTA(L7ET)</f>
        <v>2</v>
      </c>
      <c r="E53" s="56">
        <f>COUNTA(L7LI)</f>
        <v>3</v>
      </c>
      <c r="F53" s="56">
        <f>COUNTA(L7EV)</f>
        <v>3</v>
      </c>
      <c r="G53" s="56">
        <f>COUNTA(L7SQ)</f>
        <v>1</v>
      </c>
      <c r="H53" s="56">
        <f>COUNTA(L7BO)</f>
        <v>1</v>
      </c>
      <c r="I53" s="56">
        <f>COUNTA(L7NP)</f>
        <v>2</v>
      </c>
    </row>
    <row r="54" spans="1:9" x14ac:dyDescent="0.25">
      <c r="A54" s="16" t="s">
        <v>108</v>
      </c>
      <c r="B54" s="16" cm="1">
        <f t="array" ref="B54">(MIN(1,(SUM(COUNTIF(B48,L1CS),COUNTIF(B48,L2CS),COUNTIF(B48,L3CS),COUNTIF(B48,L4CS),COUNTIF(B48,L5CS),COUNTIF(B48,L6CS)))))+(MIN(1,(SUM(COUNTIF(B49,L1CS),COUNTIF(B49,L2CS),COUNTIF(B49,L3CS),COUNTIF(B49,L4CS),COUNTIF(B49,L5CS),COUNTIF(B49,L6CS)))))+(MIN(1,(SUM(COUNTIF(B50,L1CS),COUNTIF(B50,L2CS),COUNTIF(B50,L3CS),COUNTIF(B50,L4CS),COUNTIF(B50,L5CS),COUNTIF(B50,L6CS)))))+(MIN(1,(SUM(COUNTIF(B51,L1CS),COUNTIF(B51,L2CS),COUNTIF(B51,L3CS),COUNTIF(B51,L4CS),COUNTIF(B51,L5CS),COUNTIF(B51,L6CS)))))+(MIN(1,(SUM(COUNTIF(B52,L1CS),COUNTIF(B52,L2CS),COUNTIF(B52,L3CS),COUNTIF(B52,L4CS),COUNTIF(B52,L5CS),COUNTIF(B52,L6CS)))))</f>
        <v>0</v>
      </c>
      <c r="C54" s="16" cm="1">
        <f t="array" ref="C54">(MIN(1,(SUM(COUNTIF(C48,L1PA),COUNTIF(C48,L2PA),COUNTIF(C48,L3PA),COUNTIF(C48,L4PA),COUNTIF(C48,L5PA),COUNTIF(C48,L6PA)))))+(MIN(1,(SUM(COUNTIF(C49,L1PA),COUNTIF(C49,L2PA),COUNTIF(C49,L3PA),COUNTIF(C49,L4PA),COUNTIF(C49,L5PA),COUNTIF(C49,L6PA)))))+(MIN(1,(SUM(COUNTIF(C50,L1PA),COUNTIF(C50,L2PA),COUNTIF(C50,L3PA),COUNTIF(C50,L4PA),COUNTIF(C50,L5PA),COUNTIF(C50,L6PA)))))+(MIN(1,(SUM(COUNTIF(C51,L1PA),COUNTIF(C51,L2PA),COUNTIF(C51,L3PA),COUNTIF(C51,L4PA),COUNTIF(C51,L5PA),COUNTIF(C51,L6PA)))))+(MIN(1,(SUM(COUNTIF(C52,L1PA),COUNTIF(C52,L2PA),COUNTIF(C52,L3PA),COUNTIF(C52,L4PA),COUNTIF(C52,L5PA),COUNTIF(C52,L6PA)))))</f>
        <v>0</v>
      </c>
      <c r="D54" s="16" cm="1">
        <f t="array" ref="D54">(MIN(1,(SUM(COUNTIF(D48,L1ET),COUNTIF(D48,L2ET),COUNTIF(D48,L3ET),COUNTIF(D48,L4ET),COUNTIF(D48,L5ET),COUNTIF(D48,L6ET)))))+(MIN(1,(SUM(COUNTIF(D49,L1ET),COUNTIF(D49,L2ET),COUNTIF(D49,L3ET),COUNTIF(D49,L4ET),COUNTIF(D49,L5ET),COUNTIF(D49,L6ET)))))+(MIN(1,(SUM(COUNTIF(D50,L1ET),COUNTIF(D50,L2ET),COUNTIF(D50,L3ET),COUNTIF(D50,L4ET),COUNTIF(D50,L5ET),COUNTIF(D50,L6ET)))))+(MIN(1,(SUM(COUNTIF(D51,L1ET),COUNTIF(D51,L2ET),COUNTIF(D51,L3ET),COUNTIF(D51,L4ET),COUNTIF(D51,L5ET),COUNTIF(D51,L6ET)))))+(MIN(1,(SUM(COUNTIF(D52,L1ET),COUNTIF(D52,L2ET),COUNTIF(D52,L3ET),COUNTIF(D52,L4ET),COUNTIF(D52,L5ET),COUNTIF(D52,L6ET)))))</f>
        <v>2</v>
      </c>
      <c r="E54" s="16" cm="1">
        <f t="array" ref="E54">(MIN(1,(SUM(COUNTIF(E48,L1LI),COUNTIF(E48,L2LI),COUNTIF(E48,L3LI),COUNTIF(E48,L4LI),COUNTIF(E48,L5LI),COUNTIF(E48,L6LI)))))+(MIN(1,(SUM(COUNTIF(E49,L1LI),COUNTIF(E49,L2LI),COUNTIF(E49,L3LI),COUNTIF(E49,L4LI),COUNTIF(E49,L5LI),COUNTIF(E49,L6LI)))))+(MIN(1,(SUM(COUNTIF(E50,L1LI),COUNTIF(E50,L2LI),COUNTIF(E50,L3LI),COUNTIF(E50,L4LI),COUNTIF(E50,L5LI),COUNTIF(E50,L6LI)))))+(MIN(1,(SUM(COUNTIF(E51,L1LI),COUNTIF(E51,L2LI),COUNTIF(E51,L3LI),COUNTIF(E51,L4LI),COUNTIF(E51,L5LI),COUNTIF(E51,L6LI)))))+(MIN(1,(SUM(COUNTIF(E52,L1LI),COUNTIF(E52,L2LI),COUNTIF(E52,L3LI),COUNTIF(E52,L4LI),COUNTIF(E52,L5LI),COUNTIF(E52,L6LI)))))</f>
        <v>0</v>
      </c>
      <c r="F54" s="16" cm="1">
        <f t="array" ref="F54">(MIN(1,(SUM(COUNTIF(F48,L1EV),COUNTIF(F48,L2EV),COUNTIF(F48,L3EV),COUNTIF(F48,L4EV),COUNTIF(F48,L5EV),COUNTIF(F48,L6EV)))))+(MIN(1,(SUM(COUNTIF(F49,L1EV),COUNTIF(F49,L2EV),COUNTIF(F49,L3EV),COUNTIF(F49,L4EV),COUNTIF(F49,L5EV),COUNTIF(F49,L6EV)))))+(MIN(1,(SUM(COUNTIF(F50,L1EV),COUNTIF(F50,L2EV),COUNTIF(F50,L3EV),COUNTIF(F50,L4EV),COUNTIF(F50,L5EV),COUNTIF(F50,L6EV)))))+(MIN(1,(SUM(COUNTIF(F51,L1EV),COUNTIF(F51,L2EV),COUNTIF(F51,L3EV),COUNTIF(F51,L4EV),COUNTIF(F51,L5EV),COUNTIF(F51,L6EV)))))+(MIN(1,(SUM(COUNTIF(F52,L1EV),COUNTIF(F52,L2EV),COUNTIF(F52,L3EV),COUNTIF(F52,L4EV),COUNTIF(F52,L5EV),COUNTIF(F52,L6EV)))))</f>
        <v>0</v>
      </c>
      <c r="G54" s="16" cm="1">
        <f t="array" ref="G54">(MIN(1,(SUM(COUNTIF(G48,L1SQ),COUNTIF(G48,L2SQ),COUNTIF(G48,L3SQ),COUNTIF(G48,L4SQ),COUNTIF(G48,L5SQ),COUNTIF(G48,L6SQ)))))+(MIN(1,(SUM(COUNTIF(G49,L1SQ),COUNTIF(G49,L2SQ),COUNTIF(G49,L3SQ),COUNTIF(G49,L4SQ),COUNTIF(G49,L5SQ),COUNTIF(G49,L6SQ)))))+(MIN(1,(SUM(COUNTIF(G50,L1SQ),COUNTIF(G50,L2SQ),COUNTIF(G50,L3SQ),COUNTIF(G50,L4SQ),COUNTIF(G50,L5SQ),COUNTIF(G50,L6SQ)))))+(MIN(1,(SUM(COUNTIF(G51,L1SQ),COUNTIF(G51,L2SQ),COUNTIF(G51,L3SQ),COUNTIF(G51,L4SQ),COUNTIF(G51,L5SQ),COUNTIF(G51,L6SQ)))))+(MIN(1,(SUM(COUNTIF(G52,L1SQ),COUNTIF(G52,L2SQ),COUNTIF(G52,L3SQ),COUNTIF(G52,L4SQ),COUNTIF(G52,L5SQ),COUNTIF(G52,L6SQ)))))</f>
        <v>0</v>
      </c>
      <c r="H54" s="16" cm="1">
        <f t="array" ref="H54">(MIN(1,(SUM(COUNTIF(H48,L1BO),COUNTIF(H48,L2BO),COUNTIF(H48,L3BO),COUNTIF(H48,L4BO),COUNTIF(H48,L5BO),COUNTIF(H48,L6BO)))))+(MIN(1,(SUM(COUNTIF(H49,L1BO),COUNTIF(H49,L2BO),COUNTIF(H49,L3BO),COUNTIF(H49,L4BO),COUNTIF(H49,L5BO),COUNTIF(H49,L6BO)))))+(MIN(1,(SUM(COUNTIF(H50,L1BO),COUNTIF(H50,L2BO),COUNTIF(H50,L3BO),COUNTIF(H50,L4BO),COUNTIF(H50,L5BO),COUNTIF(H50,L6BO)))))+(MIN(1,(SUM(COUNTIF(H51,L1BO),COUNTIF(H51,L2BO),COUNTIF(H51,L3BO),COUNTIF(H51,L4BO),COUNTIF(H51,L5BO),COUNTIF(H51,L6BO)))))+(MIN(1,(SUM(COUNTIF(H52,L1BO),COUNTIF(H52,L2BO),COUNTIF(H52,L3BO),COUNTIF(H52,L4BO),COUNTIF(H52,L5BO),COUNTIF(H52,L6BO)))))</f>
        <v>0</v>
      </c>
      <c r="I54" s="16" cm="1">
        <f t="array" ref="I54">(MIN(1,(SUM(COUNTIF(I48,L1NP),COUNTIF(I48,L2NP),COUNTIF(I48,L3NP),COUNTIF(I48,L4NP),COUNTIF(I48,L5NP),COUNTIF(I48,L6NP)))))+(MIN(1,(SUM(COUNTIF(I49,L1NP),COUNTIF(I49,L2NP),COUNTIF(I49,L3NP),COUNTIF(I49,L4NP),COUNTIF(I49,L5NP),COUNTIF(I49,L6NP)))))+(MIN(1,(SUM(COUNTIF(I50,L1NP),COUNTIF(I50,L2NP),COUNTIF(I50,L3NP),COUNTIF(I50,L4NP),COUNTIF(I50,L5NP),COUNTIF(I50,L6NP)))))+(MIN(1,(SUM(COUNTIF(I51,L1NP),COUNTIF(I51,L2NP),COUNTIF(I51,L3NP),COUNTIF(I51,L4NP),COUNTIF(I51,L5NP),COUNTIF(I51,L6NP)))))+(MIN(1,(SUM(COUNTIF(I52,L1NP),COUNTIF(I52,L2NP),COUNTIF(I52,L3NP),COUNTIF(I52,L4NP),COUNTIF(I52,L5NP),COUNTIF(I52,L6NP)))))</f>
        <v>1</v>
      </c>
    </row>
    <row r="55" spans="1:9" ht="15.75" thickBot="1" x14ac:dyDescent="0.3">
      <c r="A55" s="24" t="s">
        <v>109</v>
      </c>
      <c r="B55" s="25">
        <f>B53-B54+B47</f>
        <v>18</v>
      </c>
      <c r="C55" s="25">
        <f t="shared" ref="C55" si="14">C53-C54+C47</f>
        <v>9</v>
      </c>
      <c r="D55" s="25">
        <f>D53-D54+D47</f>
        <v>3</v>
      </c>
      <c r="E55" s="25">
        <f t="shared" ref="E55" si="15">E53-E54+E47</f>
        <v>18</v>
      </c>
      <c r="F55" s="25">
        <f t="shared" ref="F55" si="16">F53-F54+F47</f>
        <v>20</v>
      </c>
      <c r="G55" s="25">
        <f t="shared" ref="G55:I55" si="17">G53-G54+G47</f>
        <v>5</v>
      </c>
      <c r="H55" s="25">
        <f t="shared" si="17"/>
        <v>5</v>
      </c>
      <c r="I55" s="25">
        <f t="shared" si="17"/>
        <v>14</v>
      </c>
    </row>
    <row r="56" spans="1:9" x14ac:dyDescent="0.25">
      <c r="A56" s="83" t="s">
        <v>162</v>
      </c>
      <c r="B56" s="49" t="s">
        <v>163</v>
      </c>
      <c r="C56" s="49" t="s">
        <v>168</v>
      </c>
      <c r="D56" s="49" t="s">
        <v>107</v>
      </c>
      <c r="E56" s="49" t="s">
        <v>170</v>
      </c>
      <c r="F56" s="49"/>
      <c r="G56" s="49"/>
      <c r="H56" s="49" t="s">
        <v>249</v>
      </c>
      <c r="I56" s="50" t="s">
        <v>265</v>
      </c>
    </row>
    <row r="57" spans="1:9" x14ac:dyDescent="0.25">
      <c r="A57" s="84"/>
      <c r="B57" s="51" t="s">
        <v>164</v>
      </c>
      <c r="C57" s="51" t="s">
        <v>169</v>
      </c>
      <c r="D57" s="51" t="s">
        <v>93</v>
      </c>
      <c r="E57" s="51" t="s">
        <v>171</v>
      </c>
      <c r="F57" s="51"/>
      <c r="G57" s="51"/>
      <c r="H57" s="51"/>
      <c r="I57" s="52" t="s">
        <v>251</v>
      </c>
    </row>
    <row r="58" spans="1:9" x14ac:dyDescent="0.25">
      <c r="A58" s="84"/>
      <c r="B58" s="51" t="s">
        <v>165</v>
      </c>
      <c r="C58" s="51"/>
      <c r="D58" s="51" t="s">
        <v>144</v>
      </c>
      <c r="E58" s="51" t="s">
        <v>295</v>
      </c>
      <c r="F58" s="51"/>
      <c r="G58" s="51"/>
      <c r="H58" s="51"/>
      <c r="I58" s="52"/>
    </row>
    <row r="59" spans="1:9" x14ac:dyDescent="0.25">
      <c r="A59" s="84"/>
      <c r="B59" s="51" t="s">
        <v>166</v>
      </c>
      <c r="C59" s="51"/>
      <c r="D59" s="51"/>
      <c r="E59" s="51" t="s">
        <v>296</v>
      </c>
      <c r="F59" s="51"/>
      <c r="G59" s="51"/>
      <c r="H59" s="51"/>
      <c r="I59" s="52"/>
    </row>
    <row r="60" spans="1:9" x14ac:dyDescent="0.25">
      <c r="A60" s="84"/>
      <c r="B60" s="51" t="s">
        <v>167</v>
      </c>
      <c r="C60" s="51"/>
      <c r="D60" s="51"/>
      <c r="E60" s="51"/>
      <c r="F60" s="51"/>
      <c r="G60" s="51"/>
      <c r="H60" s="51"/>
      <c r="I60" s="52"/>
    </row>
    <row r="61" spans="1:9" x14ac:dyDescent="0.25">
      <c r="A61" s="85" t="s">
        <v>172</v>
      </c>
      <c r="B61" s="57" t="s">
        <v>173</v>
      </c>
      <c r="C61" s="57" t="s">
        <v>177</v>
      </c>
      <c r="D61" s="57"/>
      <c r="E61" s="57" t="s">
        <v>297</v>
      </c>
      <c r="F61" s="57"/>
      <c r="G61" s="57"/>
      <c r="H61" s="57" t="s">
        <v>247</v>
      </c>
      <c r="I61" s="58" t="s">
        <v>266</v>
      </c>
    </row>
    <row r="62" spans="1:9" x14ac:dyDescent="0.25">
      <c r="A62" s="85"/>
      <c r="B62" s="57" t="s">
        <v>309</v>
      </c>
      <c r="C62" s="57"/>
      <c r="D62" s="57"/>
      <c r="E62" s="57"/>
      <c r="F62" s="57"/>
      <c r="G62" s="57"/>
      <c r="H62" s="57" t="s">
        <v>248</v>
      </c>
      <c r="I62" s="58"/>
    </row>
    <row r="63" spans="1:9" x14ac:dyDescent="0.25">
      <c r="A63" s="85"/>
      <c r="B63" s="57" t="s">
        <v>174</v>
      </c>
      <c r="C63" s="57"/>
      <c r="D63" s="57"/>
      <c r="E63" s="57"/>
      <c r="F63" s="57"/>
      <c r="G63" s="57"/>
      <c r="H63" s="57"/>
      <c r="I63" s="58"/>
    </row>
    <row r="64" spans="1:9" x14ac:dyDescent="0.25">
      <c r="A64" s="85"/>
      <c r="B64" s="57" t="s">
        <v>175</v>
      </c>
      <c r="C64" s="57"/>
      <c r="D64" s="57"/>
      <c r="E64" s="57"/>
      <c r="F64" s="57"/>
      <c r="G64" s="57"/>
      <c r="H64" s="57"/>
      <c r="I64" s="58"/>
    </row>
    <row r="65" spans="1:9" x14ac:dyDescent="0.25">
      <c r="A65" s="85"/>
      <c r="B65" s="57" t="s">
        <v>176</v>
      </c>
      <c r="C65" s="57"/>
      <c r="D65" s="57"/>
      <c r="E65" s="57"/>
      <c r="F65" s="57"/>
      <c r="G65" s="57"/>
      <c r="H65" s="57"/>
      <c r="I65" s="58"/>
    </row>
    <row r="66" spans="1:9" x14ac:dyDescent="0.25">
      <c r="A66" s="85"/>
      <c r="B66" s="57" t="s">
        <v>178</v>
      </c>
      <c r="C66" s="57"/>
      <c r="D66" s="57"/>
      <c r="E66" s="57"/>
      <c r="F66" s="57"/>
      <c r="G66" s="57"/>
      <c r="H66" s="57"/>
      <c r="I66" s="58"/>
    </row>
    <row r="67" spans="1:9" x14ac:dyDescent="0.25">
      <c r="A67" s="85"/>
      <c r="B67" s="57" t="s">
        <v>179</v>
      </c>
      <c r="C67" s="57"/>
      <c r="D67" s="57"/>
      <c r="E67" s="57"/>
      <c r="F67" s="57"/>
      <c r="G67" s="57"/>
      <c r="H67" s="57"/>
      <c r="I67" s="58"/>
    </row>
    <row r="68" spans="1:9" ht="15.75" thickBot="1" x14ac:dyDescent="0.3">
      <c r="A68" s="59" t="s">
        <v>101</v>
      </c>
      <c r="B68" s="60">
        <f t="shared" ref="B68:I68" si="18">COUNTA(B56:B67)</f>
        <v>12</v>
      </c>
      <c r="C68" s="60">
        <f t="shared" si="18"/>
        <v>3</v>
      </c>
      <c r="D68" s="60">
        <f t="shared" si="18"/>
        <v>3</v>
      </c>
      <c r="E68" s="60">
        <f t="shared" si="18"/>
        <v>5</v>
      </c>
      <c r="F68" s="60">
        <f t="shared" si="18"/>
        <v>0</v>
      </c>
      <c r="G68" s="60">
        <f t="shared" si="18"/>
        <v>0</v>
      </c>
      <c r="H68" s="60">
        <f t="shared" si="18"/>
        <v>3</v>
      </c>
      <c r="I68" s="61">
        <f t="shared" si="18"/>
        <v>3</v>
      </c>
    </row>
    <row r="69" spans="1:9" ht="15.75" thickBot="1" x14ac:dyDescent="0.3">
      <c r="A69" s="33" t="s">
        <v>108</v>
      </c>
      <c r="B69" s="34" cm="1">
        <f t="array" ref="B69">(MIN(1,(SUM(COUNTIF(B56,L1CS),COUNTIF(B56,L2CS),COUNTIF(B56,L3CS),COUNTIF(B56,L4CS),COUNTIF(B56,L5CS),COUNTIF(B56,L6CS),COUNTIF(B56,L7CS)))))+(MIN(1,(SUM(COUNTIF(B57,L1CS),COUNTIF(B57,L2CS),COUNTIF(B57,L3CS),COUNTIF(B57,L4CS),COUNTIF(B57,L5CS),COUNTIF(B57,L6CS),COUNTIF(B57,L7CS)))))+(MIN(1,(SUM(COUNTIF(B58,L1CS),COUNTIF(B58,L2CS),COUNTIF(B58,L3CS),COUNTIF(B58,L4CS),COUNTIF(B58,L5CS),COUNTIF(B58,L6CS),COUNTIF(B58,L7CS)))))+(MIN(1,(SUM(COUNTIF(B59,L1CS),COUNTIF(B59,L2CS),COUNTIF(B59,L3CS),COUNTIF(B59,L4CS),COUNTIF(B59,L5CS),COUNTIF(B59,L6CS),COUNTIF(B59,L7CS)))))+(MIN(1,(SUM(COUNTIF(B60,L1CS),COUNTIF(B60,L2CS),COUNTIF(B60,L3CS),COUNTIF(B60,L4CS),COUNTIF(B60,L5CS),COUNTIF(B60,L6CS),COUNTIF(B60,L7CS)))))+(MIN(1,(SUM(COUNTIF(B61,L1CS),COUNTIF(B61,L2CS),COUNTIF(B61,L3CS),COUNTIF(B61,L4CS),COUNTIF(B61,L5CS),COUNTIF(B61,L6CS),COUNTIF(B61,L7CS)))))+(MIN(1,(SUM(COUNTIF(B62,L1CS),COUNTIF(B62,L2CS),COUNTIF(B62,L3CS),COUNTIF(B62,L4CS),COUNTIF(B62,L5CS),COUNTIF(B62,L6CS),COUNTIF(B62,L7CS)))))+(MIN(1,(SUM(COUNTIF(B63,L1CS),COUNTIF(B63,L2CS),COUNTIF(B63,L3CS),COUNTIF(B63,L4CS),COUNTIF(B63,L5CS),COUNTIF(B63,L6CS),COUNTIF(B63,L7CS)))))+(MIN(1,(SUM(COUNTIF(B64,L1CS),COUNTIF(B64,L2CS),COUNTIF(B64,L3CS),COUNTIF(B64,L4CS),COUNTIF(B64,L5CS),COUNTIF(B64,L6CS),COUNTIF(B64,L7CS)))))+(MIN(1,(SUM(COUNTIF(B65,L1CS),COUNTIF(B65,L2CS),COUNTIF(B65,L3CS),COUNTIF(B65,L4CS),COUNTIF(B65,L5CS),COUNTIF(B65,L6CS),COUNTIF(B65,L7CS)))))+(MIN(1,(SUM(COUNTIF(B66,L1CS),COUNTIF(B66,L2CS),COUNTIF(B66,L3CS),COUNTIF(B66,L4CS),COUNTIF(B66,L5CS),COUNTIF(B66,L6CS),COUNTIF(B66,L7CS)))))+(MIN(1,(SUM(COUNTIF(B67,L1CS),COUNTIF(B67,L2CS),COUNTIF(B67,L3CS),COUNTIF(B67,L4CS),COUNTIF(B67,L5CS),COUNTIF(B67,L6CS),COUNTIF(B67,L7CS)))))</f>
        <v>0</v>
      </c>
      <c r="C69" s="34" cm="1">
        <f t="array" ref="C69">(MIN(1,(SUM(COUNTIF(C56,L1PA),COUNTIF(C56,L2PA),COUNTIF(C56,L3PA),COUNTIF(C56,L4PA),COUNTIF(C56,L5PA),COUNTIF(C56,L6PA),COUNTIF(C56,L7PA)))))+(MIN(1,(SUM(COUNTIF(C57,L1PA),COUNTIF(C57,L2PA),COUNTIF(C57,L3PA),COUNTIF(C57,L4PA),COUNTIF(C57,L5PA),COUNTIF(C57,L6PA),COUNTIF(C57,L7PA)))))+(MIN(1,(SUM(COUNTIF(C58,L1PA),COUNTIF(C58,L2PA),COUNTIF(C58,L3PA),COUNTIF(C58,L4PA),COUNTIF(C58,L5PA),COUNTIF(C58,L6PA),COUNTIF(C58,L7PA)))))+(MIN(1,(SUM(COUNTIF(C59,L1PA),COUNTIF(C59,L2PA),COUNTIF(C59,L3PA),COUNTIF(C59,L4PA),COUNTIF(C59,L5PA),COUNTIF(C59,L6PA),COUNTIF(C59,L7PA)))))+(MIN(1,(SUM(COUNTIF(C60,L1PA),COUNTIF(C60,L2PA),COUNTIF(C60,L3PA),COUNTIF(C60,L4PA),COUNTIF(C60,L5PA),COUNTIF(C60,L6PA),COUNTIF(C60,L7PA)))))+(MIN(1,(SUM(COUNTIF(C61,L1PA),COUNTIF(C61,L2PA),COUNTIF(C61,L3PA),COUNTIF(C61,L4PA),COUNTIF(C61,L5PA),COUNTIF(C61,L6PA),COUNTIF(C61,L7PA)))))+(MIN(1,(SUM(COUNTIF(C62,L1PA),COUNTIF(C62,L2PA),COUNTIF(C62,L3PA),COUNTIF(C62,L4PA),COUNTIF(C62,L5PA),COUNTIF(C62,L6PA),COUNTIF(C62,L7PA)))))+(MIN(1,(SUM(COUNTIF(C63,L1PA),COUNTIF(C63,L2PA),COUNTIF(C63,L3PA),COUNTIF(C63,L4PA),COUNTIF(C63,L5PA),COUNTIF(C63,L6PA),COUNTIF(C63,L7PA)))))+(MIN(1,(SUM(COUNTIF(C64,L1PA),COUNTIF(C64,L2PA),COUNTIF(C64,L3PA),COUNTIF(C64,L4PA),COUNTIF(C64,L5PA),COUNTIF(C64,L6PA),COUNTIF(C64,L7PA)))))+(MIN(1,(SUM(COUNTIF(C65,L1PA),COUNTIF(C65,L2PA),COUNTIF(C65,L3PA),COUNTIF(C65,L4PA),COUNTIF(C65,L5PA),COUNTIF(C65,L6PA),COUNTIF(C65,L7PA)))))+(MIN(1,(SUM(COUNTIF(C66,L1PA),COUNTIF(C66,L2PA),COUNTIF(C66,L3PA),COUNTIF(C66,L4PA),COUNTIF(C66,L5PA),COUNTIF(C66,L6PA),COUNTIF(C66,L7PA)))))+(MIN(1,(SUM(COUNTIF(C67,L1PA),COUNTIF(C67,L2PA),COUNTIF(C67,L3PA),COUNTIF(C67,L4PA),COUNTIF(C67,L5PA),COUNTIF(C67,L6PA),COUNTIF(C67,L7PA)))))</f>
        <v>0</v>
      </c>
      <c r="D69" s="34" cm="1">
        <f t="array" ref="D69">(MIN(1,(SUM(COUNTIF(D56,L1ET),COUNTIF(D56,L2ET),COUNTIF(D56,L3ET),COUNTIF(D56,L4ET),COUNTIF(D56,L5ET),COUNTIF(D56,L6ET),COUNTIF(D56,L7ET)))))+(MIN(1,(SUM(COUNTIF(D57,L1ET),COUNTIF(D57,L2ET),COUNTIF(D57,L3ET),COUNTIF(D57,L4ET),COUNTIF(D57,L5ET),COUNTIF(D57,L6ET),COUNTIF(D57,L7ET)))))+(MIN(1,(SUM(COUNTIF(D58,L1ET),COUNTIF(D58,L2ET),COUNTIF(D58,L3ET),COUNTIF(D58,L4ET),COUNTIF(D58,L5ET),COUNTIF(D58,L6ET),COUNTIF(D58,L7ET)))))+(MIN(1,(SUM(COUNTIF(D59,L1ET),COUNTIF(D59,L2ET),COUNTIF(D59,L3ET),COUNTIF(D59,L4ET),COUNTIF(D59,L5ET),COUNTIF(D59,L6ET),COUNTIF(D59,L7ET)))))+(MIN(1,(SUM(COUNTIF(D60,L1ET),COUNTIF(D60,L2ET),COUNTIF(D60,L3ET),COUNTIF(D60,L4ET),COUNTIF(D60,L5ET),COUNTIF(D60,L6ET),COUNTIF(D60,L7ET)))))+(MIN(1,(SUM(COUNTIF(D61,L1ET),COUNTIF(D61,L2ET),COUNTIF(D61,L3ET),COUNTIF(D61,L4ET),COUNTIF(D61,L5ET),COUNTIF(D61,L6ET),COUNTIF(D61,L7ET)))))+(MIN(1,(SUM(COUNTIF(D62,L1ET),COUNTIF(D62,L2ET),COUNTIF(D62,L3ET),COUNTIF(D62,L4ET),COUNTIF(D62,L5ET),COUNTIF(D62,L6ET),COUNTIF(D62,L7ET)))))+(MIN(1,(SUM(COUNTIF(D63,L1ET),COUNTIF(D63,L2ET),COUNTIF(D63,L3ET),COUNTIF(D63,L4ET),COUNTIF(D63,L5ET),COUNTIF(D63,L6ET),COUNTIF(D63,L7ET)))))+(MIN(1,(SUM(COUNTIF(D64,L1ET),COUNTIF(D64,L2ET),COUNTIF(D64,L3ET),COUNTIF(D64,L4ET),COUNTIF(D64,L5ET),COUNTIF(D64,L6ET),COUNTIF(D64,L7ET)))))+(MIN(1,(SUM(COUNTIF(D65,L1ET),COUNTIF(D65,L2ET),COUNTIF(D65,L3ET),COUNTIF(D65,L4ET),COUNTIF(D65,L5ET),COUNTIF(D65,L6ET),COUNTIF(D65,L7ET)))))+(MIN(1,(SUM(COUNTIF(D66,L1ET),COUNTIF(D66,L2ET),COUNTIF(D66,L3ET),COUNTIF(D66,L4ET),COUNTIF(D66,L5ET),COUNTIF(D66,L6ET),COUNTIF(D66,L7ET)))))+(MIN(1,(SUM(COUNTIF(D67,L1ET),COUNTIF(D67,L2ET),COUNTIF(D67,L3ET),COUNTIF(D67,L4ET),COUNTIF(D67,L5ET),COUNTIF(D67,L6ET),COUNTIF(D67,L7ET)))))</f>
        <v>3</v>
      </c>
      <c r="E69" s="34" cm="1">
        <f t="array" ref="E69">(MIN(1,(SUM(COUNTIF(E56,L1LI),COUNTIF(E56,L2LI),COUNTIF(E56,L3LI),COUNTIF(E56,L4LI),COUNTIF(E56,L5LI),COUNTIF(E56,L6LI),COUNTIF(E56,L7LI)))))+(MIN(1,(SUM(COUNTIF(E57,L1LI),COUNTIF(E57,L2LI),COUNTIF(E57,L3LI),COUNTIF(E57,L4LI),COUNTIF(E57,L5LI),COUNTIF(E57,L6LI),COUNTIF(E57,L7LI)))))+(MIN(1,(SUM(COUNTIF(E58,L1LI),COUNTIF(E58,L2LI),COUNTIF(E58,L3LI),COUNTIF(E58,L4LI),COUNTIF(E58,L5LI),COUNTIF(E58,L6LI),COUNTIF(E58,L7LI)))))+(MIN(1,(SUM(COUNTIF(E59,L1LI),COUNTIF(E59,L2LI),COUNTIF(E59,L3LI),COUNTIF(E59,L4LI),COUNTIF(E59,L5LI),COUNTIF(E59,L6LI),COUNTIF(E59,L7LI)))))+(MIN(1,(SUM(COUNTIF(E60,L1LI),COUNTIF(E60,L2LI),COUNTIF(E60,L3LI),COUNTIF(E60,L4LI),COUNTIF(E60,L5LI),COUNTIF(E60,L6LI),COUNTIF(E60,L7LI)))))+(MIN(1,(SUM(COUNTIF(E61,L1LI),COUNTIF(E61,L2LI),COUNTIF(E61,L3LI),COUNTIF(E61,L4LI),COUNTIF(E61,L5LI),COUNTIF(E61,L6LI),COUNTIF(E61,L7LI)))))+(MIN(1,(SUM(COUNTIF(E62,L1LI),COUNTIF(E62,L2LI),COUNTIF(E62,L3LI),COUNTIF(E62,L4LI),COUNTIF(E62,L5LI),COUNTIF(E62,L6LI),COUNTIF(E62,L7LI)))))+(MIN(1,(SUM(COUNTIF(E63,L1LI),COUNTIF(E63,L2LI),COUNTIF(E63,L3LI),COUNTIF(E63,L4LI),COUNTIF(E63,L5LI),COUNTIF(E63,L6LI),COUNTIF(E63,L7LI)))))+(MIN(1,(SUM(COUNTIF(E64,L1LI),COUNTIF(E64,L2LI),COUNTIF(E64,L3LI),COUNTIF(E64,L4LI),COUNTIF(E64,L5LI),COUNTIF(E64,L6LI),COUNTIF(E64,L7LI)))))+(MIN(1,(SUM(COUNTIF(E65,L1LI),COUNTIF(E65,L2LI),COUNTIF(E65,L3LI),COUNTIF(E65,L4LI),COUNTIF(E65,L5LI),COUNTIF(E65,L6LI),COUNTIF(E65,L7LI)))))+(MIN(1,(SUM(COUNTIF(E66,L1LI),COUNTIF(E66,L2LI),COUNTIF(E66,L3LI),COUNTIF(E66,L4LI),COUNTIF(E66,L5LI),COUNTIF(E66,L6LI),COUNTIF(E66,L7LI)))))+(MIN(1,(SUM(COUNTIF(E67,L1LI),COUNTIF(E67,L2LI),COUNTIF(E67,L3LI),COUNTIF(E67,L4LI),COUNTIF(E67,L5LI),COUNTIF(E67,L6LI),COUNTIF(E67,L7LI)))))</f>
        <v>0</v>
      </c>
      <c r="F69" s="34" cm="1">
        <f t="array" ref="F69">(MIN(1,(SUM(COUNTIF(F56,L1EV),COUNTIF(F56,L2EV),COUNTIF(F56,L3EV),COUNTIF(F56,L4EV),COUNTIF(F56,L5EV),COUNTIF(F56,L6EV),COUNTIF(F56,L7EV)))))+(MIN(1,(SUM(COUNTIF(F57,L1EV),COUNTIF(F57,L2EV),COUNTIF(F57,L3EV),COUNTIF(F57,L4EV),COUNTIF(F57,L5EV),COUNTIF(F57,L6EV),COUNTIF(F57,L7EV)))))+(MIN(1,(SUM(COUNTIF(F58,L1EV),COUNTIF(F58,L2EV),COUNTIF(F58,L3EV),COUNTIF(F58,L4EV),COUNTIF(F58,L5EV),COUNTIF(F58,L6EV),COUNTIF(F58,L7EV)))))+(MIN(1,(SUM(COUNTIF(F59,L1EV),COUNTIF(F59,L2EV),COUNTIF(F59,L3EV),COUNTIF(F59,L4EV),COUNTIF(F59,L5EV),COUNTIF(F59,L6EV),COUNTIF(F59,L7EV)))))+(MIN(1,(SUM(COUNTIF(F60,L1EV),COUNTIF(F60,L2EV),COUNTIF(F60,L3EV),COUNTIF(F60,L4EV),COUNTIF(F60,L5EV),COUNTIF(F60,L6EV),COUNTIF(F60,L7EV)))))+(MIN(1,(SUM(COUNTIF(F61,L1EV),COUNTIF(F61,L2EV),COUNTIF(F61,L3EV),COUNTIF(F61,L4EV),COUNTIF(F61,L5EV),COUNTIF(F61,L6EV),COUNTIF(F61,L7EV)))))+(MIN(1,(SUM(COUNTIF(F62,L1EV),COUNTIF(F62,L2EV),COUNTIF(F62,L3EV),COUNTIF(F62,L4EV),COUNTIF(F62,L5EV),COUNTIF(F62,L6EV),COUNTIF(F62,L7EV)))))+(MIN(1,(SUM(COUNTIF(F63,L1EV),COUNTIF(F63,L2EV),COUNTIF(F63,L3EV),COUNTIF(F63,L4EV),COUNTIF(F63,L5EV),COUNTIF(F63,L6EV),COUNTIF(F63,L7EV)))))+(MIN(1,(SUM(COUNTIF(F64,L1EV),COUNTIF(F64,L2EV),COUNTIF(F64,L3EV),COUNTIF(F64,L4EV),COUNTIF(F64,L5EV),COUNTIF(F64,L6EV),COUNTIF(F64,L7EV)))))+(MIN(1,(SUM(COUNTIF(F65,L1EV),COUNTIF(F65,L2EV),COUNTIF(F65,L3EV),COUNTIF(F65,L4EV),COUNTIF(F65,L5EV),COUNTIF(F65,L6EV),COUNTIF(F65,L7EV)))))+(MIN(1,(SUM(COUNTIF(F66,L1EV),COUNTIF(F66,L2EV),COUNTIF(F66,L3EV),COUNTIF(F66,L4EV),COUNTIF(F66,L5EV),COUNTIF(F66,L6EV),COUNTIF(F66,L7EV)))))+(MIN(1,(SUM(COUNTIF(F67,L1EV),COUNTIF(F67,L2EV),COUNTIF(F67,L3EV),COUNTIF(F67,L4EV),COUNTIF(F67,L5EV),COUNTIF(F67,L6EV),COUNTIF(F67,L7EV)))))</f>
        <v>0</v>
      </c>
      <c r="G69" s="34" cm="1">
        <f t="array" ref="G69">(MIN(1,(SUM(COUNTIF(G56,L1SQ),COUNTIF(G56,L2SQ),COUNTIF(G56,L3SQ),COUNTIF(G56,L4SQ),COUNTIF(G56,L5SQ),COUNTIF(G56,L6SQ),COUNTIF(G56,L7SQ)))))+(MIN(1,(SUM(COUNTIF(G57,L1SQ),COUNTIF(G57,L2SQ),COUNTIF(G57,L3SQ),COUNTIF(G57,L4SQ),COUNTIF(G57,L5SQ),COUNTIF(G57,L6SQ),COUNTIF(G57,L7SQ)))))+(MIN(1,(SUM(COUNTIF(G58,L1SQ),COUNTIF(G58,L2SQ),COUNTIF(G58,L3SQ),COUNTIF(G58,L4SQ),COUNTIF(G58,L5SQ),COUNTIF(G58,L6SQ),COUNTIF(G58,L7SQ)))))+(MIN(1,(SUM(COUNTIF(G59,L1SQ),COUNTIF(G59,L2SQ),COUNTIF(G59,L3SQ),COUNTIF(G59,L4SQ),COUNTIF(G59,L5SQ),COUNTIF(G59,L6SQ),COUNTIF(G59,L7SQ)))))+(MIN(1,(SUM(COUNTIF(G60,L1SQ),COUNTIF(G60,L2SQ),COUNTIF(G60,L3SQ),COUNTIF(G60,L4SQ),COUNTIF(G60,L5SQ),COUNTIF(G60,L6SQ),COUNTIF(G60,L7SQ)))))+(MIN(1,(SUM(COUNTIF(G61,L1SQ),COUNTIF(G61,L2SQ),COUNTIF(G61,L3SQ),COUNTIF(G61,L4SQ),COUNTIF(G61,L5SQ),COUNTIF(G61,L6SQ),COUNTIF(G61,L7SQ)))))+(MIN(1,(SUM(COUNTIF(G62,L1SQ),COUNTIF(G62,L2SQ),COUNTIF(G62,L3SQ),COUNTIF(G62,L4SQ),COUNTIF(G62,L5SQ),COUNTIF(G62,L6SQ),COUNTIF(G62,L7SQ)))))+(MIN(1,(SUM(COUNTIF(G63,L1SQ),COUNTIF(G63,L2SQ),COUNTIF(G63,L3SQ),COUNTIF(G63,L4SQ),COUNTIF(G63,L5SQ),COUNTIF(G63,L6SQ),COUNTIF(G63,L7SQ)))))+(MIN(1,(SUM(COUNTIF(G64,L1SQ),COUNTIF(G64,L2SQ),COUNTIF(G64,L3SQ),COUNTIF(G64,L4SQ),COUNTIF(G64,L5SQ),COUNTIF(G64,L6SQ),COUNTIF(G64,L7SQ)))))+(MIN(1,(SUM(COUNTIF(G65,L1SQ),COUNTIF(G65,L2SQ),COUNTIF(G65,L3SQ),COUNTIF(G65,L4SQ),COUNTIF(G65,L5SQ),COUNTIF(G65,L6SQ),COUNTIF(G65,L7SQ)))))+(MIN(1,(SUM(COUNTIF(G66,L1SQ),COUNTIF(G66,L2SQ),COUNTIF(G66,L3SQ),COUNTIF(G66,L4SQ),COUNTIF(G66,L5SQ),COUNTIF(G66,L6SQ),COUNTIF(G66,L7SQ)))))+(MIN(1,(SUM(COUNTIF(G67,L1SQ),COUNTIF(G67,L2SQ),COUNTIF(G67,L3SQ),COUNTIF(G67,L4SQ),COUNTIF(G67,L5SQ),COUNTIF(G67,L6SQ),COUNTIF(G67,L7SQ)))))</f>
        <v>0</v>
      </c>
      <c r="H69" s="34" cm="1">
        <f t="array" ref="H69">(MIN(1,(SUM(COUNTIF(H56,L1BO),COUNTIF(H56,L2BO),COUNTIF(H56,L3BO),COUNTIF(H56,L4BO),COUNTIF(H56,L5BO),COUNTIF(H56,L6BO),COUNTIF(H56,L7BO)))))+(MIN(1,(SUM(COUNTIF(H57,L1BO),COUNTIF(H57,L2BO),COUNTIF(H57,L3BO),COUNTIF(H57,L4BO),COUNTIF(H57,L5BO),COUNTIF(H57,L6BO),COUNTIF(H57,L7BO)))))+(MIN(1,(SUM(COUNTIF(H58,L1BO),COUNTIF(H58,L2BO),COUNTIF(H58,L3BO),COUNTIF(H58,L4BO),COUNTIF(H58,L5BO),COUNTIF(H58,L6BO),COUNTIF(H58,L7BO)))))+(MIN(1,(SUM(COUNTIF(H59,L1BO),COUNTIF(H59,L2BO),COUNTIF(H59,L3BO),COUNTIF(H59,L4BO),COUNTIF(H59,L5BO),COUNTIF(H59,L6BO),COUNTIF(H59,L7BO)))))+(MIN(1,(SUM(COUNTIF(H60,L1BO),COUNTIF(H60,L2BO),COUNTIF(H60,L3BO),COUNTIF(H60,L4BO),COUNTIF(H60,L5BO),COUNTIF(H60,L6BO),COUNTIF(H60,L7BO)))))+(MIN(1,(SUM(COUNTIF(H61,L1BO),COUNTIF(H61,L2BO),COUNTIF(H61,L3BO),COUNTIF(H61,L4BO),COUNTIF(H61,L5BO),COUNTIF(H61,L6BO),COUNTIF(H61,L7BO)))))+(MIN(1,(SUM(COUNTIF(H62,L1BO),COUNTIF(H62,L2BO),COUNTIF(H62,L3BO),COUNTIF(H62,L4BO),COUNTIF(H62,L5BO),COUNTIF(H62,L6BO),COUNTIF(H62,L7BO)))))+(MIN(1,(SUM(COUNTIF(H63,L1BO),COUNTIF(H63,L2BO),COUNTIF(H63,L3BO),COUNTIF(H63,L4BO),COUNTIF(H63,L5BO),COUNTIF(H63,L6BO),COUNTIF(H63,L7BO)))))+(MIN(1,(SUM(COUNTIF(H64,L1BO),COUNTIF(H64,L2BO),COUNTIF(H64,L3BO),COUNTIF(H64,L4BO),COUNTIF(H64,L5BO),COUNTIF(H64,L6BO),COUNTIF(H64,L7BO)))))+(MIN(1,(SUM(COUNTIF(H65,L1BO),COUNTIF(H65,L2BO),COUNTIF(H65,L3BO),COUNTIF(H65,L4BO),COUNTIF(H65,L5BO),COUNTIF(H65,L6BO),COUNTIF(H65,L7BO)))))+(MIN(1,(SUM(COUNTIF(H66,L1BO),COUNTIF(H66,L2BO),COUNTIF(H66,L3BO),COUNTIF(H66,L4BO),COUNTIF(H66,L5BO),COUNTIF(H66,L6BO),COUNTIF(H66,L7BO)))))+(MIN(1,(SUM(COUNTIF(H67,L1BO),COUNTIF(H67,L2BO),COUNTIF(H67,L3BO),COUNTIF(H67,L4BO),COUNTIF(H67,L5BO),COUNTIF(H67,L6BO),COUNTIF(H67,L7BO)))))</f>
        <v>0</v>
      </c>
      <c r="I69" s="34" cm="1">
        <f t="array" ref="I69">(MIN(1,(SUM(COUNTIF(I56,L1NP),COUNTIF(I56,L2NP),COUNTIF(I56,L3NP),COUNTIF(I56,L4NP),COUNTIF(I56,L5NP),COUNTIF(I56,L6NP),COUNTIF(I56,L7NP)))))+(MIN(1,(SUM(COUNTIF(I57,L1NP),COUNTIF(I57,L2NP),COUNTIF(I57,L3NP),COUNTIF(I57,L4NP),COUNTIF(I57,L5NP),COUNTIF(I57,L6NP),COUNTIF(I57,L7NP)))))+(MIN(1,(SUM(COUNTIF(I58,L1NP),COUNTIF(I58,L2NP),COUNTIF(I58,L3NP),COUNTIF(I58,L4NP),COUNTIF(I58,L5NP),COUNTIF(I58,L6NP),COUNTIF(I58,L7NP)))))+(MIN(1,(SUM(COUNTIF(I59,L1NP),COUNTIF(I59,L2NP),COUNTIF(I59,L3NP),COUNTIF(I59,L4NP),COUNTIF(I59,L5NP),COUNTIF(I59,L6NP),COUNTIF(I59,L7NP)))))+(MIN(1,(SUM(COUNTIF(I60,L1NP),COUNTIF(I60,L2NP),COUNTIF(I60,L3NP),COUNTIF(I60,L4NP),COUNTIF(I60,L5NP),COUNTIF(I60,L6NP),COUNTIF(I60,L7NP)))))+(MIN(1,(SUM(COUNTIF(I61,L1NP),COUNTIF(I61,L2NP),COUNTIF(I61,L3NP),COUNTIF(I61,L4NP),COUNTIF(I61,L5NP),COUNTIF(I61,L6NP),COUNTIF(I61,L7NP)))))+(MIN(1,(SUM(COUNTIF(I62,L1NP),COUNTIF(I62,L2NP),COUNTIF(I62,L3NP),COUNTIF(I62,L4NP),COUNTIF(I62,L5NP),COUNTIF(I62,L6NP),COUNTIF(I62,L7NP)))))+(MIN(1,(SUM(COUNTIF(I63,L1NP),COUNTIF(I63,L2NP),COUNTIF(I63,L3NP),COUNTIF(I63,L4NP),COUNTIF(I63,L5NP),COUNTIF(I63,L6NP),COUNTIF(I63,L7NP)))))+(MIN(1,(SUM(COUNTIF(I64,L1NP),COUNTIF(I64,L2NP),COUNTIF(I64,L3NP),COUNTIF(I64,L4NP),COUNTIF(I64,L5NP),COUNTIF(I64,L6NP),COUNTIF(I64,L7NP)))))+(MIN(1,(SUM(COUNTIF(I65,L1NP),COUNTIF(I65,L2NP),COUNTIF(I65,L3NP),COUNTIF(I65,L4NP),COUNTIF(I65,L5NP),COUNTIF(I65,L6NP),COUNTIF(I65,L7NP)))))+(MIN(1,(SUM(COUNTIF(I66,L1NP),COUNTIF(I66,L2NP),COUNTIF(I66,L3NP),COUNTIF(I66,L4NP),COUNTIF(I66,L5NP),COUNTIF(I66,L6NP),COUNTIF(I66,L7NP)))))+(MIN(1,(SUM(COUNTIF(I67,L1NP),COUNTIF(I67,L2NP),COUNTIF(I67,L3NP),COUNTIF(I67,L4NP),COUNTIF(I67,L5NP),COUNTIF(I67,L6NP),COUNTIF(I67,L7NP)))))</f>
        <v>1</v>
      </c>
    </row>
    <row r="70" spans="1:9" ht="15.75" thickBot="1" x14ac:dyDescent="0.3">
      <c r="A70" s="35" t="s">
        <v>109</v>
      </c>
      <c r="B70" s="36">
        <f>B68-B69+B55</f>
        <v>30</v>
      </c>
      <c r="C70" s="36">
        <f t="shared" ref="C70:G70" si="19">C68-C69+C55</f>
        <v>12</v>
      </c>
      <c r="D70" s="36">
        <f t="shared" si="19"/>
        <v>3</v>
      </c>
      <c r="E70" s="36">
        <f t="shared" si="19"/>
        <v>23</v>
      </c>
      <c r="F70" s="36">
        <f t="shared" si="19"/>
        <v>20</v>
      </c>
      <c r="G70" s="36">
        <f t="shared" si="19"/>
        <v>5</v>
      </c>
      <c r="H70" s="37">
        <f>H68-H69+H55</f>
        <v>8</v>
      </c>
      <c r="I70" s="37">
        <f>I68-I69+I55</f>
        <v>16</v>
      </c>
    </row>
    <row r="71" spans="1:9" x14ac:dyDescent="0.25">
      <c r="A71" s="26" t="s">
        <v>202</v>
      </c>
      <c r="B71" s="28">
        <f t="shared" ref="B71:I71" si="20">CEILING(B70/Missions,0.25)</f>
        <v>3.5</v>
      </c>
      <c r="C71" s="28">
        <f t="shared" si="20"/>
        <v>1.5</v>
      </c>
      <c r="D71" s="28">
        <f t="shared" si="20"/>
        <v>0.5</v>
      </c>
      <c r="E71" s="28">
        <f t="shared" si="20"/>
        <v>2.75</v>
      </c>
      <c r="F71" s="28">
        <f t="shared" si="20"/>
        <v>2.25</v>
      </c>
      <c r="G71" s="28">
        <f t="shared" si="20"/>
        <v>0.75</v>
      </c>
      <c r="H71" s="28">
        <f t="shared" si="20"/>
        <v>1</v>
      </c>
      <c r="I71" s="28">
        <f t="shared" si="20"/>
        <v>2</v>
      </c>
    </row>
    <row r="72" spans="1:9" x14ac:dyDescent="0.25">
      <c r="A72">
        <f>COUNTA(A61,A56,A48,A40,A32,A24,A16,A8,A2)</f>
        <v>9</v>
      </c>
    </row>
    <row r="73" spans="1:9" s="27" customFormat="1" ht="15.75" thickBot="1" x14ac:dyDescent="0.3">
      <c r="A73" s="86" t="s">
        <v>267</v>
      </c>
      <c r="B73" s="86"/>
      <c r="C73" s="86"/>
      <c r="D73" s="87"/>
      <c r="E73" s="87"/>
    </row>
    <row r="74" spans="1:9" x14ac:dyDescent="0.25">
      <c r="A74" s="30" t="s">
        <v>180</v>
      </c>
      <c r="B74" s="17" t="s">
        <v>181</v>
      </c>
      <c r="C74" s="19" t="s">
        <v>169</v>
      </c>
    </row>
    <row r="75" spans="1:9" x14ac:dyDescent="0.25">
      <c r="A75" s="31"/>
      <c r="B75" s="5" t="s">
        <v>182</v>
      </c>
      <c r="C75" s="20"/>
    </row>
    <row r="76" spans="1:9" x14ac:dyDescent="0.25">
      <c r="A76" s="31" t="s">
        <v>183</v>
      </c>
      <c r="B76" s="5" t="s">
        <v>184</v>
      </c>
      <c r="C76" s="20"/>
    </row>
    <row r="77" spans="1:9" x14ac:dyDescent="0.25">
      <c r="A77" s="31"/>
      <c r="B77" s="5" t="s">
        <v>185</v>
      </c>
      <c r="C77" s="20"/>
    </row>
    <row r="78" spans="1:9" x14ac:dyDescent="0.25">
      <c r="A78" s="31" t="s">
        <v>186</v>
      </c>
      <c r="B78" s="5" t="s">
        <v>187</v>
      </c>
      <c r="C78" s="20"/>
    </row>
    <row r="79" spans="1:9" x14ac:dyDescent="0.25">
      <c r="A79" s="31"/>
      <c r="B79" s="5" t="s">
        <v>188</v>
      </c>
      <c r="C79" s="20"/>
    </row>
    <row r="80" spans="1:9" x14ac:dyDescent="0.25">
      <c r="A80" s="31"/>
      <c r="B80" s="5" t="s">
        <v>189</v>
      </c>
      <c r="C80" s="20"/>
    </row>
    <row r="81" spans="1:3" x14ac:dyDescent="0.25">
      <c r="A81" s="31" t="s">
        <v>190</v>
      </c>
      <c r="B81" s="5" t="s">
        <v>191</v>
      </c>
      <c r="C81" s="20"/>
    </row>
    <row r="82" spans="1:3" x14ac:dyDescent="0.25">
      <c r="A82" s="31"/>
      <c r="B82" s="5" t="s">
        <v>192</v>
      </c>
      <c r="C82" s="20"/>
    </row>
    <row r="83" spans="1:3" x14ac:dyDescent="0.25">
      <c r="A83" s="31"/>
      <c r="B83" s="5" t="s">
        <v>310</v>
      </c>
      <c r="C83" s="20"/>
    </row>
    <row r="84" spans="1:3" x14ac:dyDescent="0.25">
      <c r="A84" s="31" t="s">
        <v>193</v>
      </c>
      <c r="B84" s="5" t="s">
        <v>311</v>
      </c>
      <c r="C84" s="20"/>
    </row>
    <row r="85" spans="1:3" x14ac:dyDescent="0.25">
      <c r="A85" s="31"/>
      <c r="B85" s="5" t="s">
        <v>194</v>
      </c>
      <c r="C85" s="20"/>
    </row>
    <row r="86" spans="1:3" x14ac:dyDescent="0.25">
      <c r="A86" s="31"/>
      <c r="B86" s="5" t="s">
        <v>195</v>
      </c>
      <c r="C86" s="20"/>
    </row>
    <row r="87" spans="1:3" x14ac:dyDescent="0.25">
      <c r="A87" s="31" t="s">
        <v>196</v>
      </c>
      <c r="B87" s="5" t="s">
        <v>197</v>
      </c>
      <c r="C87" s="20"/>
    </row>
    <row r="88" spans="1:3" x14ac:dyDescent="0.25">
      <c r="A88" s="31"/>
      <c r="B88" s="5" t="s">
        <v>198</v>
      </c>
      <c r="C88" s="20"/>
    </row>
    <row r="89" spans="1:3" x14ac:dyDescent="0.25">
      <c r="A89" s="31"/>
      <c r="B89" s="5" t="s">
        <v>199</v>
      </c>
      <c r="C89" s="20"/>
    </row>
    <row r="90" spans="1:3" x14ac:dyDescent="0.25">
      <c r="A90" s="31"/>
      <c r="B90" s="5" t="s">
        <v>200</v>
      </c>
      <c r="C90" s="20"/>
    </row>
    <row r="91" spans="1:3" x14ac:dyDescent="0.25">
      <c r="A91" s="31"/>
      <c r="B91" s="5" t="s">
        <v>201</v>
      </c>
      <c r="C91" s="20"/>
    </row>
    <row r="92" spans="1:3" x14ac:dyDescent="0.25">
      <c r="A92" s="31"/>
      <c r="B92" s="8"/>
      <c r="C92" s="20"/>
    </row>
    <row r="93" spans="1:3" x14ac:dyDescent="0.25">
      <c r="A93" s="31"/>
      <c r="B93" s="8"/>
      <c r="C93" s="20"/>
    </row>
    <row r="94" spans="1:3" x14ac:dyDescent="0.25">
      <c r="A94" s="31"/>
      <c r="B94" s="8"/>
      <c r="C94" s="20"/>
    </row>
    <row r="95" spans="1:3" ht="15.75" thickBot="1" x14ac:dyDescent="0.3">
      <c r="A95" s="31"/>
      <c r="B95" s="5"/>
      <c r="C95" s="20"/>
    </row>
    <row r="96" spans="1:3" x14ac:dyDescent="0.25">
      <c r="A96" s="30" t="s">
        <v>236</v>
      </c>
      <c r="B96" s="17" t="s">
        <v>237</v>
      </c>
      <c r="C96" s="19" t="s">
        <v>238</v>
      </c>
    </row>
    <row r="97" spans="1:3" ht="15.75" thickBot="1" x14ac:dyDescent="0.3">
      <c r="A97" s="21">
        <f>22-(COUNTIF(A74:A95,""))</f>
        <v>6</v>
      </c>
      <c r="B97" s="22">
        <f>22-(COUNTIF(B74:B95,""))</f>
        <v>18</v>
      </c>
      <c r="C97" s="23">
        <f>B97/A97</f>
        <v>3</v>
      </c>
    </row>
  </sheetData>
  <mergeCells count="11">
    <mergeCell ref="A40:A44"/>
    <mergeCell ref="A2:A6"/>
    <mergeCell ref="A8:A12"/>
    <mergeCell ref="A16:A20"/>
    <mergeCell ref="A24:A28"/>
    <mergeCell ref="A32:A36"/>
    <mergeCell ref="A48:A52"/>
    <mergeCell ref="A56:A60"/>
    <mergeCell ref="A61:A67"/>
    <mergeCell ref="A73:C73"/>
    <mergeCell ref="D73:E73"/>
  </mergeCells>
  <phoneticPr fontId="4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8BBEE-292C-40A5-ABC5-ED1F87843D89}">
  <dimension ref="A1:E33"/>
  <sheetViews>
    <sheetView zoomScaleNormal="100" workbookViewId="0">
      <pane ySplit="1" topLeftCell="A2" activePane="bottomLeft" state="frozen"/>
      <selection pane="bottomLeft" activeCell="C5" sqref="C5"/>
    </sheetView>
  </sheetViews>
  <sheetFormatPr defaultRowHeight="15" x14ac:dyDescent="0.25"/>
  <cols>
    <col min="1" max="1" width="11.7109375" customWidth="1"/>
    <col min="2" max="2" width="20.7109375" customWidth="1"/>
    <col min="3" max="3" width="29.140625" customWidth="1"/>
    <col min="4" max="4" width="15.7109375" hidden="1" customWidth="1"/>
    <col min="5" max="5" width="75.7109375" customWidth="1"/>
  </cols>
  <sheetData>
    <row r="1" spans="1:5" s="2" customFormat="1" ht="16.5" thickBot="1" x14ac:dyDescent="0.3">
      <c r="A1" s="2" t="s">
        <v>24</v>
      </c>
      <c r="B1" s="2" t="s">
        <v>34</v>
      </c>
      <c r="C1" s="2" t="s">
        <v>43</v>
      </c>
      <c r="D1" s="2" t="s">
        <v>3</v>
      </c>
      <c r="E1" s="2" t="s">
        <v>10</v>
      </c>
    </row>
    <row r="2" spans="1:5" x14ac:dyDescent="0.25">
      <c r="A2" s="30" t="s">
        <v>30</v>
      </c>
      <c r="B2" s="17" t="s">
        <v>42</v>
      </c>
      <c r="C2" s="19">
        <v>12</v>
      </c>
      <c r="D2" s="4"/>
      <c r="E2" t="s">
        <v>67</v>
      </c>
    </row>
    <row r="3" spans="1:5" x14ac:dyDescent="0.25">
      <c r="A3" s="31" t="s">
        <v>30</v>
      </c>
      <c r="B3" s="5" t="s">
        <v>44</v>
      </c>
      <c r="C3" s="20">
        <v>5</v>
      </c>
      <c r="D3" s="6"/>
    </row>
    <row r="4" spans="1:5" x14ac:dyDescent="0.25">
      <c r="A4" s="31" t="s">
        <v>30</v>
      </c>
      <c r="B4" s="5" t="s">
        <v>45</v>
      </c>
      <c r="C4" s="20">
        <v>5</v>
      </c>
      <c r="D4" s="6"/>
    </row>
    <row r="5" spans="1:5" x14ac:dyDescent="0.25">
      <c r="A5" s="31" t="s">
        <v>30</v>
      </c>
      <c r="B5" s="5" t="s">
        <v>46</v>
      </c>
      <c r="C5" s="20">
        <v>5</v>
      </c>
      <c r="D5" s="6"/>
    </row>
    <row r="6" spans="1:5" x14ac:dyDescent="0.25">
      <c r="A6" s="31" t="s">
        <v>30</v>
      </c>
      <c r="B6" s="5" t="s">
        <v>47</v>
      </c>
      <c r="C6" s="20">
        <v>5</v>
      </c>
      <c r="D6" s="6"/>
    </row>
    <row r="7" spans="1:5" x14ac:dyDescent="0.25">
      <c r="A7" s="31" t="s">
        <v>30</v>
      </c>
      <c r="B7" s="5" t="s">
        <v>48</v>
      </c>
      <c r="C7" s="20">
        <v>5</v>
      </c>
      <c r="D7" s="6"/>
    </row>
    <row r="8" spans="1:5" x14ac:dyDescent="0.25">
      <c r="A8" s="31" t="s">
        <v>30</v>
      </c>
      <c r="B8" s="5" t="s">
        <v>49</v>
      </c>
      <c r="C8" s="20">
        <v>3</v>
      </c>
      <c r="D8" s="6"/>
      <c r="E8" t="s">
        <v>68</v>
      </c>
    </row>
    <row r="9" spans="1:5" ht="15.75" thickBot="1" x14ac:dyDescent="0.3">
      <c r="A9" s="62" t="s">
        <v>30</v>
      </c>
      <c r="B9" s="63" t="s">
        <v>50</v>
      </c>
      <c r="C9" s="64">
        <f>SUM(C2:C8)</f>
        <v>40</v>
      </c>
      <c r="D9" s="15" t="s">
        <v>51</v>
      </c>
    </row>
    <row r="10" spans="1:5" x14ac:dyDescent="0.25">
      <c r="A10" s="30" t="s">
        <v>31</v>
      </c>
      <c r="B10" s="17" t="s">
        <v>42</v>
      </c>
      <c r="C10" s="19">
        <v>15</v>
      </c>
      <c r="D10" s="4"/>
    </row>
    <row r="11" spans="1:5" x14ac:dyDescent="0.25">
      <c r="A11" s="31" t="s">
        <v>31</v>
      </c>
      <c r="B11" s="5" t="s">
        <v>49</v>
      </c>
      <c r="C11" s="20">
        <v>10</v>
      </c>
      <c r="D11" s="6"/>
    </row>
    <row r="12" spans="1:5" x14ac:dyDescent="0.25">
      <c r="A12" s="31" t="s">
        <v>31</v>
      </c>
      <c r="B12" s="5" t="s">
        <v>52</v>
      </c>
      <c r="C12" s="20">
        <v>15</v>
      </c>
      <c r="D12" s="6"/>
      <c r="E12" t="s">
        <v>307</v>
      </c>
    </row>
    <row r="13" spans="1:5" x14ac:dyDescent="0.25">
      <c r="A13" s="31" t="s">
        <v>31</v>
      </c>
      <c r="B13" s="5" t="s">
        <v>53</v>
      </c>
      <c r="C13" s="20">
        <v>10</v>
      </c>
      <c r="D13" s="6"/>
    </row>
    <row r="14" spans="1:5" x14ac:dyDescent="0.25">
      <c r="A14" s="31" t="s">
        <v>31</v>
      </c>
      <c r="B14" s="5" t="s">
        <v>54</v>
      </c>
      <c r="C14" s="20">
        <v>10</v>
      </c>
      <c r="D14" s="6"/>
    </row>
    <row r="15" spans="1:5" x14ac:dyDescent="0.25">
      <c r="A15" s="31" t="s">
        <v>31</v>
      </c>
      <c r="B15" s="5" t="s">
        <v>55</v>
      </c>
      <c r="C15" s="20">
        <v>10</v>
      </c>
      <c r="D15" s="6"/>
    </row>
    <row r="16" spans="1:5" x14ac:dyDescent="0.25">
      <c r="A16" s="31" t="s">
        <v>31</v>
      </c>
      <c r="B16" s="5" t="s">
        <v>56</v>
      </c>
      <c r="C16" s="20">
        <v>10</v>
      </c>
      <c r="D16" s="6"/>
    </row>
    <row r="17" spans="1:5" x14ac:dyDescent="0.25">
      <c r="A17" s="65" t="s">
        <v>31</v>
      </c>
      <c r="B17" s="14" t="s">
        <v>50</v>
      </c>
      <c r="C17" s="66">
        <f>SUM(C10:C16)</f>
        <v>80</v>
      </c>
      <c r="D17" s="15" t="s">
        <v>57</v>
      </c>
    </row>
    <row r="18" spans="1:5" ht="15.75" thickBot="1" x14ac:dyDescent="0.3">
      <c r="A18" s="62" t="s">
        <v>239</v>
      </c>
      <c r="B18" s="63" t="s">
        <v>240</v>
      </c>
      <c r="C18" s="64">
        <v>20</v>
      </c>
      <c r="D18" s="4" t="s">
        <v>241</v>
      </c>
      <c r="E18" s="8" t="s">
        <v>306</v>
      </c>
    </row>
    <row r="19" spans="1:5" x14ac:dyDescent="0.25">
      <c r="A19" s="67" t="s">
        <v>33</v>
      </c>
      <c r="B19" s="18" t="s">
        <v>42</v>
      </c>
      <c r="C19" s="68">
        <v>15</v>
      </c>
      <c r="D19" s="4"/>
    </row>
    <row r="20" spans="1:5" x14ac:dyDescent="0.25">
      <c r="A20" s="69" t="s">
        <v>33</v>
      </c>
      <c r="B20" s="8" t="s">
        <v>47</v>
      </c>
      <c r="C20" s="20">
        <v>8</v>
      </c>
      <c r="D20" s="6"/>
      <c r="E20" t="s">
        <v>299</v>
      </c>
    </row>
    <row r="21" spans="1:5" x14ac:dyDescent="0.25">
      <c r="A21" s="69" t="s">
        <v>33</v>
      </c>
      <c r="B21" s="8" t="s">
        <v>44</v>
      </c>
      <c r="C21" s="20">
        <v>15</v>
      </c>
      <c r="D21" s="6"/>
    </row>
    <row r="22" spans="1:5" x14ac:dyDescent="0.25">
      <c r="A22" s="69" t="s">
        <v>33</v>
      </c>
      <c r="B22" s="8" t="s">
        <v>58</v>
      </c>
      <c r="C22" s="20">
        <v>10</v>
      </c>
      <c r="D22" s="6"/>
    </row>
    <row r="23" spans="1:5" x14ac:dyDescent="0.25">
      <c r="A23" s="69" t="s">
        <v>33</v>
      </c>
      <c r="B23" s="8" t="s">
        <v>59</v>
      </c>
      <c r="C23" s="20">
        <v>10</v>
      </c>
      <c r="D23" s="6"/>
    </row>
    <row r="24" spans="1:5" x14ac:dyDescent="0.25">
      <c r="A24" s="69" t="s">
        <v>33</v>
      </c>
      <c r="B24" s="8" t="s">
        <v>60</v>
      </c>
      <c r="C24" s="20">
        <v>10</v>
      </c>
      <c r="D24" s="6"/>
    </row>
    <row r="25" spans="1:5" x14ac:dyDescent="0.25">
      <c r="A25" s="69" t="s">
        <v>33</v>
      </c>
      <c r="B25" s="8" t="s">
        <v>61</v>
      </c>
      <c r="C25" s="20">
        <v>12</v>
      </c>
      <c r="D25" s="6"/>
      <c r="E25" t="s">
        <v>69</v>
      </c>
    </row>
    <row r="26" spans="1:5" x14ac:dyDescent="0.25">
      <c r="A26" s="69" t="s">
        <v>33</v>
      </c>
      <c r="B26" s="8" t="s">
        <v>49</v>
      </c>
      <c r="C26" s="20">
        <v>5</v>
      </c>
      <c r="D26" s="6"/>
    </row>
    <row r="27" spans="1:5" x14ac:dyDescent="0.25">
      <c r="A27" s="69" t="s">
        <v>33</v>
      </c>
      <c r="B27" s="8" t="s">
        <v>62</v>
      </c>
      <c r="C27" s="20">
        <v>20</v>
      </c>
      <c r="D27" s="6"/>
      <c r="E27" t="s">
        <v>319</v>
      </c>
    </row>
    <row r="28" spans="1:5" x14ac:dyDescent="0.25">
      <c r="A28" s="69" t="s">
        <v>33</v>
      </c>
      <c r="B28" s="8" t="s">
        <v>63</v>
      </c>
      <c r="C28" s="20">
        <v>20</v>
      </c>
      <c r="D28" s="6"/>
      <c r="E28" t="s">
        <v>319</v>
      </c>
    </row>
    <row r="29" spans="1:5" ht="15.75" thickBot="1" x14ac:dyDescent="0.3">
      <c r="A29" s="70" t="s">
        <v>33</v>
      </c>
      <c r="B29" s="71" t="s">
        <v>50</v>
      </c>
      <c r="C29" s="64">
        <f>SUM(C19:C28)</f>
        <v>125</v>
      </c>
      <c r="D29" s="15" t="s">
        <v>70</v>
      </c>
    </row>
    <row r="30" spans="1:5" x14ac:dyDescent="0.25">
      <c r="A30" s="7"/>
      <c r="B30" s="8"/>
    </row>
    <row r="31" spans="1:5" x14ac:dyDescent="0.25">
      <c r="B31" s="8"/>
    </row>
    <row r="32" spans="1:5" x14ac:dyDescent="0.25">
      <c r="B32" s="8"/>
    </row>
    <row r="33" spans="2:2" x14ac:dyDescent="0.25">
      <c r="B33" s="8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31664-CC40-4F9A-BC94-19AF1BC32434}">
  <dimension ref="A1:D18"/>
  <sheetViews>
    <sheetView workbookViewId="0">
      <pane ySplit="1" topLeftCell="A2" activePane="bottomLeft" state="frozen"/>
      <selection pane="bottomLeft" activeCell="D13" sqref="D13"/>
    </sheetView>
  </sheetViews>
  <sheetFormatPr defaultRowHeight="15" x14ac:dyDescent="0.25"/>
  <cols>
    <col min="1" max="1" width="45.7109375" customWidth="1"/>
    <col min="2" max="2" width="10.7109375" customWidth="1"/>
    <col min="3" max="3" width="17.5703125" customWidth="1"/>
    <col min="4" max="4" width="70.7109375" customWidth="1"/>
  </cols>
  <sheetData>
    <row r="1" spans="1:4" s="2" customFormat="1" ht="15.75" x14ac:dyDescent="0.25">
      <c r="A1" s="2" t="s">
        <v>300</v>
      </c>
      <c r="B1" s="2" t="s">
        <v>1</v>
      </c>
      <c r="C1" s="2" t="s">
        <v>3</v>
      </c>
      <c r="D1" s="2" t="s">
        <v>10</v>
      </c>
    </row>
    <row r="2" spans="1:4" x14ac:dyDescent="0.25">
      <c r="A2" t="s">
        <v>4</v>
      </c>
      <c r="B2">
        <v>1</v>
      </c>
      <c r="C2" t="s">
        <v>5</v>
      </c>
      <c r="D2" t="s">
        <v>271</v>
      </c>
    </row>
    <row r="3" spans="1:4" x14ac:dyDescent="0.25">
      <c r="A3" t="s">
        <v>6</v>
      </c>
      <c r="B3">
        <v>15</v>
      </c>
      <c r="C3" t="s">
        <v>7</v>
      </c>
      <c r="D3" t="s">
        <v>271</v>
      </c>
    </row>
    <row r="4" spans="1:4" x14ac:dyDescent="0.25">
      <c r="A4" t="s">
        <v>218</v>
      </c>
      <c r="B4">
        <v>15</v>
      </c>
      <c r="C4" t="s">
        <v>219</v>
      </c>
      <c r="D4" t="s">
        <v>272</v>
      </c>
    </row>
    <row r="7" spans="1:4" s="1" customFormat="1" x14ac:dyDescent="0.25">
      <c r="A7" s="38" t="s">
        <v>269</v>
      </c>
      <c r="B7" s="38" t="s">
        <v>1</v>
      </c>
      <c r="C7" s="38" t="s">
        <v>3</v>
      </c>
      <c r="D7" s="1" t="s">
        <v>10</v>
      </c>
    </row>
    <row r="8" spans="1:4" x14ac:dyDescent="0.25">
      <c r="A8" t="s">
        <v>73</v>
      </c>
      <c r="B8">
        <v>3.5</v>
      </c>
      <c r="C8" t="s">
        <v>74</v>
      </c>
      <c r="D8" t="s">
        <v>273</v>
      </c>
    </row>
    <row r="9" spans="1:4" x14ac:dyDescent="0.25">
      <c r="A9" t="s">
        <v>270</v>
      </c>
      <c r="B9">
        <v>15</v>
      </c>
      <c r="C9" t="s">
        <v>224</v>
      </c>
      <c r="D9" t="s">
        <v>312</v>
      </c>
    </row>
    <row r="10" spans="1:4" x14ac:dyDescent="0.25">
      <c r="A10" t="s">
        <v>274</v>
      </c>
      <c r="B10">
        <v>5</v>
      </c>
      <c r="C10" t="s">
        <v>23</v>
      </c>
      <c r="D10" t="s">
        <v>327</v>
      </c>
    </row>
    <row r="11" spans="1:4" x14ac:dyDescent="0.25">
      <c r="A11" t="s">
        <v>275</v>
      </c>
      <c r="B11">
        <v>12</v>
      </c>
      <c r="C11" t="s">
        <v>212</v>
      </c>
      <c r="D11" t="s">
        <v>328</v>
      </c>
    </row>
    <row r="12" spans="1:4" x14ac:dyDescent="0.25">
      <c r="A12" t="s">
        <v>302</v>
      </c>
      <c r="B12">
        <v>8</v>
      </c>
      <c r="C12" t="s">
        <v>27</v>
      </c>
      <c r="D12" t="s">
        <v>303</v>
      </c>
    </row>
    <row r="13" spans="1:4" x14ac:dyDescent="0.25">
      <c r="A13" t="s">
        <v>301</v>
      </c>
      <c r="B13">
        <v>12</v>
      </c>
      <c r="C13" t="s">
        <v>208</v>
      </c>
      <c r="D13" t="s">
        <v>305</v>
      </c>
    </row>
    <row r="14" spans="1:4" x14ac:dyDescent="0.25">
      <c r="A14" t="s">
        <v>276</v>
      </c>
      <c r="B14">
        <v>30</v>
      </c>
      <c r="C14" t="s">
        <v>233</v>
      </c>
      <c r="D14" t="s">
        <v>313</v>
      </c>
    </row>
    <row r="15" spans="1:4" x14ac:dyDescent="0.25">
      <c r="A15" t="s">
        <v>277</v>
      </c>
      <c r="B15">
        <v>45</v>
      </c>
      <c r="C15" t="s">
        <v>279</v>
      </c>
      <c r="D15" t="s">
        <v>314</v>
      </c>
    </row>
    <row r="16" spans="1:4" x14ac:dyDescent="0.25">
      <c r="A16" t="s">
        <v>278</v>
      </c>
      <c r="B16">
        <v>2</v>
      </c>
      <c r="C16" t="s">
        <v>82</v>
      </c>
      <c r="D16" t="s">
        <v>280</v>
      </c>
    </row>
    <row r="17" spans="1:4" x14ac:dyDescent="0.25">
      <c r="A17" t="s">
        <v>330</v>
      </c>
      <c r="B17" s="72">
        <v>0.5</v>
      </c>
      <c r="C17" t="s">
        <v>331</v>
      </c>
      <c r="D17" t="s">
        <v>334</v>
      </c>
    </row>
    <row r="18" spans="1:4" x14ac:dyDescent="0.25">
      <c r="A18" t="s">
        <v>332</v>
      </c>
      <c r="B18" s="72">
        <f>1-B17</f>
        <v>0.5</v>
      </c>
      <c r="C18" t="s">
        <v>333</v>
      </c>
      <c r="D18" t="s">
        <v>334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CE6B-AE95-49BC-B03F-CCDA2CDD6595}">
  <dimension ref="A1:F680"/>
  <sheetViews>
    <sheetView tabSelected="1" workbookViewId="0">
      <pane ySplit="1" topLeftCell="A2" activePane="bottomLeft" state="frozen"/>
      <selection pane="bottomLeft" activeCell="E4" sqref="E4"/>
    </sheetView>
  </sheetViews>
  <sheetFormatPr defaultRowHeight="15" x14ac:dyDescent="0.25"/>
  <cols>
    <col min="1" max="2" width="10.28515625" style="10" customWidth="1"/>
    <col min="3" max="3" width="45.7109375" style="10" customWidth="1"/>
    <col min="4" max="4" width="15.7109375" style="3" customWidth="1"/>
    <col min="5" max="5" width="16.28515625" style="10" customWidth="1"/>
    <col min="6" max="6" width="75.7109375" style="11" customWidth="1"/>
    <col min="7" max="16384" width="9.140625" style="10"/>
  </cols>
  <sheetData>
    <row r="1" spans="1:6" s="2" customFormat="1" ht="15.75" x14ac:dyDescent="0.25">
      <c r="A1" s="2" t="s">
        <v>24</v>
      </c>
      <c r="B1" s="2" t="s">
        <v>34</v>
      </c>
      <c r="C1" s="2" t="s">
        <v>8</v>
      </c>
      <c r="D1" s="2" t="s">
        <v>9</v>
      </c>
      <c r="E1" s="2" t="s">
        <v>3</v>
      </c>
      <c r="F1" s="9" t="s">
        <v>10</v>
      </c>
    </row>
    <row r="2" spans="1:6" x14ac:dyDescent="0.25">
      <c r="A2" s="12" t="s">
        <v>25</v>
      </c>
      <c r="B2" s="12" t="s">
        <v>35</v>
      </c>
      <c r="C2" s="12" t="s">
        <v>11</v>
      </c>
      <c r="D2" s="3">
        <f>NumMissions</f>
        <v>9</v>
      </c>
      <c r="E2" s="12" t="s">
        <v>18</v>
      </c>
      <c r="F2" s="13" t="s">
        <v>77</v>
      </c>
    </row>
    <row r="3" spans="1:6" x14ac:dyDescent="0.25">
      <c r="A3" s="12" t="s">
        <v>25</v>
      </c>
      <c r="B3" s="12" t="s">
        <v>35</v>
      </c>
      <c r="C3" s="12" t="s">
        <v>75</v>
      </c>
      <c r="D3" s="3">
        <f>TotalIntermissions</f>
        <v>6</v>
      </c>
      <c r="E3" s="12" t="s">
        <v>76</v>
      </c>
      <c r="F3" s="13"/>
    </row>
    <row r="4" spans="1:6" x14ac:dyDescent="0.25">
      <c r="A4" s="12" t="s">
        <v>25</v>
      </c>
      <c r="B4" s="12" t="s">
        <v>36</v>
      </c>
      <c r="C4" s="12" t="s">
        <v>14</v>
      </c>
      <c r="D4" s="32">
        <f>NPCperLevel</f>
        <v>2</v>
      </c>
      <c r="E4" s="12" t="s">
        <v>20</v>
      </c>
      <c r="F4" s="13" t="s">
        <v>17</v>
      </c>
    </row>
    <row r="5" spans="1:6" x14ac:dyDescent="0.25">
      <c r="A5" s="12" t="s">
        <v>26</v>
      </c>
      <c r="B5" s="12" t="s">
        <v>37</v>
      </c>
      <c r="C5" s="12" t="s">
        <v>223</v>
      </c>
      <c r="D5" s="32">
        <f>Estimates!B9</f>
        <v>15</v>
      </c>
      <c r="E5" s="12" t="s">
        <v>224</v>
      </c>
      <c r="F5" s="13" t="s">
        <v>225</v>
      </c>
    </row>
    <row r="6" spans="1:6" x14ac:dyDescent="0.25">
      <c r="A6" s="12" t="s">
        <v>25</v>
      </c>
      <c r="B6" s="12" t="s">
        <v>36</v>
      </c>
      <c r="C6" s="12" t="s">
        <v>12</v>
      </c>
      <c r="D6" s="32">
        <f>NumBoss</f>
        <v>8</v>
      </c>
      <c r="E6" s="12" t="s">
        <v>19</v>
      </c>
      <c r="F6" s="13" t="s">
        <v>214</v>
      </c>
    </row>
    <row r="7" spans="1:6" x14ac:dyDescent="0.25">
      <c r="A7" s="12" t="s">
        <v>25</v>
      </c>
      <c r="B7" s="12" t="s">
        <v>36</v>
      </c>
      <c r="C7" s="12" t="s">
        <v>71</v>
      </c>
      <c r="D7" s="3">
        <f>NumMinions</f>
        <v>3</v>
      </c>
      <c r="E7" s="12" t="s">
        <v>72</v>
      </c>
      <c r="F7" s="13" t="s">
        <v>211</v>
      </c>
    </row>
    <row r="8" spans="1:6" x14ac:dyDescent="0.25">
      <c r="A8" s="12" t="s">
        <v>26</v>
      </c>
      <c r="B8" s="12" t="s">
        <v>37</v>
      </c>
      <c r="C8" s="12" t="s">
        <v>15</v>
      </c>
      <c r="D8" s="29">
        <f>CSperLevel</f>
        <v>3.5</v>
      </c>
      <c r="E8" s="12" t="s">
        <v>21</v>
      </c>
      <c r="F8" s="13" t="s">
        <v>16</v>
      </c>
    </row>
    <row r="9" spans="1:6" x14ac:dyDescent="0.25">
      <c r="A9" s="12" t="s">
        <v>26</v>
      </c>
      <c r="B9" s="12" t="s">
        <v>37</v>
      </c>
      <c r="C9" s="12" t="s">
        <v>78</v>
      </c>
      <c r="D9" s="3">
        <f>CSperIM</f>
        <v>3</v>
      </c>
      <c r="E9" s="12" t="s">
        <v>79</v>
      </c>
      <c r="F9" s="13" t="s">
        <v>315</v>
      </c>
    </row>
    <row r="10" spans="1:6" x14ac:dyDescent="0.25">
      <c r="A10" s="12" t="s">
        <v>25</v>
      </c>
      <c r="B10" s="12" t="s">
        <v>35</v>
      </c>
      <c r="C10" s="12" t="s">
        <v>316</v>
      </c>
      <c r="D10" s="3">
        <f>SQperLevel</f>
        <v>0.75</v>
      </c>
      <c r="E10" s="12" t="s">
        <v>22</v>
      </c>
      <c r="F10" s="13" t="s">
        <v>211</v>
      </c>
    </row>
    <row r="11" spans="1:6" x14ac:dyDescent="0.25">
      <c r="A11" s="12" t="s">
        <v>26</v>
      </c>
      <c r="B11" s="12" t="s">
        <v>37</v>
      </c>
      <c r="C11" s="12" t="s">
        <v>317</v>
      </c>
      <c r="D11" s="32">
        <f>Estimates!B10</f>
        <v>5</v>
      </c>
      <c r="E11" s="12" t="s">
        <v>23</v>
      </c>
      <c r="F11" s="13" t="s">
        <v>206</v>
      </c>
    </row>
    <row r="12" spans="1:6" x14ac:dyDescent="0.25">
      <c r="A12" s="12" t="s">
        <v>26</v>
      </c>
      <c r="B12" s="12" t="s">
        <v>37</v>
      </c>
      <c r="C12" s="12" t="s">
        <v>318</v>
      </c>
      <c r="D12" s="32">
        <f>Estimates!B11</f>
        <v>12</v>
      </c>
      <c r="E12" s="12" t="s">
        <v>212</v>
      </c>
      <c r="F12" s="13" t="s">
        <v>213</v>
      </c>
    </row>
    <row r="13" spans="1:6" x14ac:dyDescent="0.25">
      <c r="A13" s="12" t="s">
        <v>26</v>
      </c>
      <c r="B13" s="12" t="s">
        <v>37</v>
      </c>
      <c r="C13" s="12" t="s">
        <v>80</v>
      </c>
      <c r="D13" s="32">
        <f>Estimates!B12</f>
        <v>8</v>
      </c>
      <c r="E13" s="12" t="s">
        <v>27</v>
      </c>
      <c r="F13" s="13" t="s">
        <v>209</v>
      </c>
    </row>
    <row r="14" spans="1:6" x14ac:dyDescent="0.25">
      <c r="A14" s="12" t="s">
        <v>26</v>
      </c>
      <c r="B14" s="12" t="s">
        <v>37</v>
      </c>
      <c r="C14" s="12" t="s">
        <v>207</v>
      </c>
      <c r="D14" s="32">
        <f>Estimates!B13</f>
        <v>12</v>
      </c>
      <c r="E14" s="12" t="s">
        <v>208</v>
      </c>
      <c r="F14" s="13" t="s">
        <v>210</v>
      </c>
    </row>
    <row r="15" spans="1:6" x14ac:dyDescent="0.25">
      <c r="A15" s="12" t="s">
        <v>26</v>
      </c>
      <c r="B15" s="12" t="s">
        <v>38</v>
      </c>
      <c r="C15" s="12" t="s">
        <v>28</v>
      </c>
      <c r="D15" s="3">
        <f>BBTotal</f>
        <v>40</v>
      </c>
      <c r="E15" s="12" t="s">
        <v>30</v>
      </c>
      <c r="F15" s="13" t="s">
        <v>203</v>
      </c>
    </row>
    <row r="16" spans="1:6" x14ac:dyDescent="0.25">
      <c r="A16" s="12" t="s">
        <v>26</v>
      </c>
      <c r="B16" s="12" t="s">
        <v>38</v>
      </c>
      <c r="C16" s="12" t="s">
        <v>29</v>
      </c>
      <c r="D16" s="3">
        <f>MinTotal</f>
        <v>80</v>
      </c>
      <c r="E16" s="12" t="s">
        <v>31</v>
      </c>
      <c r="F16" s="13" t="s">
        <v>203</v>
      </c>
    </row>
    <row r="17" spans="1:6" ht="30" x14ac:dyDescent="0.25">
      <c r="A17" s="12" t="s">
        <v>26</v>
      </c>
      <c r="B17" s="12" t="s">
        <v>38</v>
      </c>
      <c r="C17" s="12" t="s">
        <v>64</v>
      </c>
      <c r="D17" s="32" cm="1">
        <f t="array" ref="D17">MBE</f>
        <v>20</v>
      </c>
      <c r="E17" s="12" t="s">
        <v>65</v>
      </c>
      <c r="F17" s="13" t="s">
        <v>66</v>
      </c>
    </row>
    <row r="18" spans="1:6" x14ac:dyDescent="0.25">
      <c r="A18" s="12" t="s">
        <v>26</v>
      </c>
      <c r="B18" s="12" t="s">
        <v>38</v>
      </c>
      <c r="C18" s="12" t="s">
        <v>32</v>
      </c>
      <c r="D18" s="3" cm="1">
        <f t="array" ref="D18">Ptotal</f>
        <v>125</v>
      </c>
      <c r="E18" s="12" t="s">
        <v>33</v>
      </c>
      <c r="F18" s="13" t="s">
        <v>203</v>
      </c>
    </row>
    <row r="19" spans="1:6" ht="30" x14ac:dyDescent="0.25">
      <c r="A19" s="12" t="s">
        <v>26</v>
      </c>
      <c r="B19" s="12" t="s">
        <v>37</v>
      </c>
      <c r="C19" s="12" t="s">
        <v>39</v>
      </c>
      <c r="D19" s="3">
        <f>EVperLevel</f>
        <v>2.25</v>
      </c>
      <c r="E19" s="12" t="s">
        <v>40</v>
      </c>
      <c r="F19" s="13" t="s">
        <v>205</v>
      </c>
    </row>
    <row r="20" spans="1:6" x14ac:dyDescent="0.25">
      <c r="A20" s="12" t="s">
        <v>26</v>
      </c>
      <c r="B20" s="12" t="s">
        <v>37</v>
      </c>
      <c r="C20" s="12" t="s">
        <v>232</v>
      </c>
      <c r="D20" s="32">
        <f>Estimates!B14</f>
        <v>30</v>
      </c>
      <c r="E20" s="12" t="s">
        <v>233</v>
      </c>
      <c r="F20" s="13" t="s">
        <v>234</v>
      </c>
    </row>
    <row r="21" spans="1:6" x14ac:dyDescent="0.25">
      <c r="A21" s="12" t="s">
        <v>26</v>
      </c>
      <c r="B21" s="12" t="s">
        <v>37</v>
      </c>
      <c r="C21" s="12" t="s">
        <v>84</v>
      </c>
      <c r="D21" s="3">
        <f>LIperLevel</f>
        <v>2.75</v>
      </c>
      <c r="E21" s="12" t="s">
        <v>41</v>
      </c>
      <c r="F21" s="13" t="s">
        <v>204</v>
      </c>
    </row>
    <row r="22" spans="1:6" x14ac:dyDescent="0.25">
      <c r="A22" s="12" t="s">
        <v>26</v>
      </c>
      <c r="B22" s="12" t="s">
        <v>37</v>
      </c>
      <c r="C22" s="12" t="s">
        <v>81</v>
      </c>
      <c r="D22" s="32">
        <f>Estimates!B16</f>
        <v>2</v>
      </c>
      <c r="E22" s="12" t="s">
        <v>82</v>
      </c>
      <c r="F22" s="13" t="s">
        <v>83</v>
      </c>
    </row>
    <row r="23" spans="1:6" x14ac:dyDescent="0.25">
      <c r="A23" s="12" t="s">
        <v>26</v>
      </c>
      <c r="B23" s="12" t="s">
        <v>37</v>
      </c>
      <c r="C23" s="12" t="s">
        <v>281</v>
      </c>
      <c r="D23" s="3">
        <f>Estimates!B15</f>
        <v>45</v>
      </c>
      <c r="E23" s="12" t="s">
        <v>279</v>
      </c>
      <c r="F23" s="13" t="s">
        <v>282</v>
      </c>
    </row>
    <row r="24" spans="1:6" x14ac:dyDescent="0.25">
      <c r="A24" s="12" t="s">
        <v>26</v>
      </c>
      <c r="B24" s="12" t="s">
        <v>37</v>
      </c>
      <c r="C24" s="12" t="s">
        <v>283</v>
      </c>
      <c r="D24" s="3">
        <f>Lore/2</f>
        <v>1.375</v>
      </c>
      <c r="E24" s="12"/>
      <c r="F24" s="13" t="s">
        <v>298</v>
      </c>
    </row>
    <row r="25" spans="1:6" x14ac:dyDescent="0.25">
      <c r="A25" s="12"/>
      <c r="B25" s="12"/>
      <c r="C25" s="12"/>
      <c r="E25" s="12"/>
      <c r="F25" s="13"/>
    </row>
    <row r="26" spans="1:6" x14ac:dyDescent="0.25">
      <c r="A26" s="12"/>
      <c r="B26" s="12"/>
      <c r="C26" s="12"/>
      <c r="E26" s="12"/>
      <c r="F26" s="13"/>
    </row>
    <row r="27" spans="1:6" x14ac:dyDescent="0.25">
      <c r="A27" s="12"/>
      <c r="B27" s="12"/>
      <c r="C27" s="12"/>
      <c r="E27" s="12"/>
      <c r="F27" s="13"/>
    </row>
    <row r="28" spans="1:6" x14ac:dyDescent="0.25">
      <c r="A28" s="12"/>
      <c r="B28" s="12"/>
      <c r="C28" s="12"/>
      <c r="E28" s="12"/>
      <c r="F28" s="13"/>
    </row>
    <row r="29" spans="1:6" x14ac:dyDescent="0.25">
      <c r="A29" s="12"/>
      <c r="B29" s="12"/>
      <c r="C29" s="12"/>
      <c r="E29" s="12"/>
      <c r="F29" s="13"/>
    </row>
    <row r="30" spans="1:6" x14ac:dyDescent="0.25">
      <c r="A30" s="12"/>
      <c r="B30" s="12"/>
      <c r="C30" s="12"/>
      <c r="E30" s="12"/>
      <c r="F30" s="13"/>
    </row>
    <row r="31" spans="1:6" x14ac:dyDescent="0.25">
      <c r="A31" s="12"/>
      <c r="B31" s="12"/>
      <c r="C31" s="12"/>
      <c r="E31" s="12"/>
      <c r="F31" s="13"/>
    </row>
    <row r="32" spans="1:6" x14ac:dyDescent="0.25">
      <c r="A32" s="12"/>
      <c r="B32" s="12"/>
      <c r="C32" s="12"/>
      <c r="E32" s="12"/>
      <c r="F32" s="13"/>
    </row>
    <row r="33" spans="1:6" x14ac:dyDescent="0.25">
      <c r="A33" s="12"/>
      <c r="B33" s="12"/>
      <c r="C33" s="12"/>
      <c r="E33" s="12"/>
      <c r="F33" s="13"/>
    </row>
    <row r="34" spans="1:6" x14ac:dyDescent="0.25">
      <c r="A34" s="12"/>
      <c r="B34" s="12"/>
      <c r="C34" s="12"/>
      <c r="E34" s="12"/>
      <c r="F34" s="13"/>
    </row>
    <row r="35" spans="1:6" x14ac:dyDescent="0.25">
      <c r="A35" s="12"/>
      <c r="B35" s="12"/>
      <c r="C35" s="12"/>
      <c r="E35" s="12"/>
      <c r="F35" s="13"/>
    </row>
    <row r="36" spans="1:6" x14ac:dyDescent="0.25">
      <c r="A36" s="12"/>
      <c r="B36" s="12"/>
      <c r="C36" s="12"/>
      <c r="E36" s="12"/>
      <c r="F36" s="13"/>
    </row>
    <row r="37" spans="1:6" x14ac:dyDescent="0.25">
      <c r="A37" s="12"/>
      <c r="B37" s="12"/>
      <c r="C37" s="12"/>
      <c r="E37" s="12"/>
      <c r="F37" s="13"/>
    </row>
    <row r="38" spans="1:6" x14ac:dyDescent="0.25">
      <c r="A38" s="12"/>
      <c r="B38" s="12"/>
      <c r="C38" s="12"/>
      <c r="E38" s="12"/>
      <c r="F38" s="13"/>
    </row>
    <row r="39" spans="1:6" x14ac:dyDescent="0.25">
      <c r="A39" s="12"/>
      <c r="B39" s="12"/>
      <c r="C39" s="12"/>
      <c r="E39" s="12"/>
      <c r="F39" s="13"/>
    </row>
    <row r="40" spans="1:6" x14ac:dyDescent="0.25">
      <c r="A40" s="12"/>
      <c r="B40" s="12"/>
      <c r="C40" s="12"/>
      <c r="E40" s="12"/>
      <c r="F40" s="13"/>
    </row>
    <row r="41" spans="1:6" x14ac:dyDescent="0.25">
      <c r="A41" s="12"/>
      <c r="B41" s="12"/>
      <c r="C41" s="12"/>
      <c r="E41" s="12"/>
      <c r="F41" s="13"/>
    </row>
    <row r="42" spans="1:6" x14ac:dyDescent="0.25">
      <c r="A42" s="12"/>
      <c r="B42" s="12"/>
      <c r="C42" s="12"/>
      <c r="E42" s="12"/>
      <c r="F42" s="13"/>
    </row>
    <row r="43" spans="1:6" x14ac:dyDescent="0.25">
      <c r="A43" s="12"/>
      <c r="B43" s="12"/>
      <c r="C43" s="12"/>
      <c r="E43" s="12"/>
      <c r="F43" s="13"/>
    </row>
    <row r="44" spans="1:6" x14ac:dyDescent="0.25">
      <c r="A44" s="12"/>
      <c r="B44" s="12"/>
      <c r="C44" s="12"/>
      <c r="E44" s="12"/>
      <c r="F44" s="13"/>
    </row>
    <row r="45" spans="1:6" x14ac:dyDescent="0.25">
      <c r="A45" s="12"/>
      <c r="B45" s="12"/>
      <c r="C45" s="12"/>
      <c r="E45" s="12"/>
      <c r="F45" s="13"/>
    </row>
    <row r="46" spans="1:6" x14ac:dyDescent="0.25">
      <c r="A46" s="12"/>
      <c r="B46" s="12"/>
      <c r="C46" s="12"/>
      <c r="E46" s="12"/>
      <c r="F46" s="13"/>
    </row>
    <row r="47" spans="1:6" x14ac:dyDescent="0.25">
      <c r="A47" s="12"/>
      <c r="B47" s="12"/>
      <c r="C47" s="12"/>
      <c r="E47" s="12"/>
      <c r="F47" s="13"/>
    </row>
    <row r="48" spans="1:6" x14ac:dyDescent="0.25">
      <c r="A48" s="12"/>
      <c r="B48" s="12"/>
      <c r="C48" s="12"/>
      <c r="E48" s="12"/>
      <c r="F48" s="13"/>
    </row>
    <row r="49" spans="1:6" x14ac:dyDescent="0.25">
      <c r="A49" s="12"/>
      <c r="B49" s="12"/>
      <c r="C49" s="12"/>
      <c r="E49" s="12"/>
      <c r="F49" s="13"/>
    </row>
    <row r="50" spans="1:6" x14ac:dyDescent="0.25">
      <c r="A50" s="12"/>
      <c r="B50" s="12"/>
      <c r="C50" s="12"/>
      <c r="E50" s="12"/>
      <c r="F50" s="13"/>
    </row>
    <row r="51" spans="1:6" x14ac:dyDescent="0.25">
      <c r="A51" s="12"/>
      <c r="B51" s="12"/>
      <c r="C51" s="12"/>
      <c r="E51" s="12"/>
      <c r="F51" s="13"/>
    </row>
    <row r="52" spans="1:6" x14ac:dyDescent="0.25">
      <c r="A52" s="12"/>
      <c r="B52" s="12"/>
      <c r="C52" s="12"/>
      <c r="E52" s="12"/>
      <c r="F52" s="13"/>
    </row>
    <row r="53" spans="1:6" x14ac:dyDescent="0.25">
      <c r="A53" s="12"/>
      <c r="B53" s="12"/>
      <c r="C53" s="12"/>
      <c r="E53" s="12"/>
      <c r="F53" s="13"/>
    </row>
    <row r="54" spans="1:6" x14ac:dyDescent="0.25">
      <c r="A54" s="12"/>
      <c r="B54" s="12"/>
      <c r="C54" s="12"/>
      <c r="E54" s="12"/>
      <c r="F54" s="13"/>
    </row>
    <row r="55" spans="1:6" x14ac:dyDescent="0.25">
      <c r="A55" s="12"/>
      <c r="B55" s="12"/>
      <c r="C55" s="12"/>
      <c r="E55" s="12"/>
      <c r="F55" s="13"/>
    </row>
    <row r="56" spans="1:6" x14ac:dyDescent="0.25">
      <c r="A56" s="12"/>
      <c r="B56" s="12"/>
      <c r="C56" s="12"/>
      <c r="E56" s="12"/>
      <c r="F56" s="13"/>
    </row>
    <row r="57" spans="1:6" x14ac:dyDescent="0.25">
      <c r="A57" s="12"/>
      <c r="B57" s="12"/>
      <c r="C57" s="12"/>
      <c r="E57" s="12"/>
      <c r="F57" s="13"/>
    </row>
    <row r="58" spans="1:6" x14ac:dyDescent="0.25">
      <c r="A58" s="12"/>
      <c r="B58" s="12"/>
      <c r="C58" s="12"/>
      <c r="E58" s="12"/>
      <c r="F58" s="13"/>
    </row>
    <row r="59" spans="1:6" x14ac:dyDescent="0.25">
      <c r="A59" s="12"/>
      <c r="B59" s="12"/>
      <c r="C59" s="12"/>
      <c r="E59" s="12"/>
      <c r="F59" s="13"/>
    </row>
    <row r="60" spans="1:6" x14ac:dyDescent="0.25">
      <c r="A60" s="12"/>
      <c r="B60" s="12"/>
      <c r="C60" s="12"/>
      <c r="E60" s="12"/>
      <c r="F60" s="13"/>
    </row>
    <row r="61" spans="1:6" x14ac:dyDescent="0.25">
      <c r="A61" s="12"/>
      <c r="B61" s="12"/>
      <c r="C61" s="12"/>
      <c r="E61" s="12"/>
      <c r="F61" s="13"/>
    </row>
    <row r="62" spans="1:6" x14ac:dyDescent="0.25">
      <c r="A62" s="12"/>
      <c r="B62" s="12"/>
      <c r="C62" s="12"/>
      <c r="E62" s="12"/>
      <c r="F62" s="13"/>
    </row>
    <row r="63" spans="1:6" x14ac:dyDescent="0.25">
      <c r="A63" s="12"/>
      <c r="B63" s="12"/>
      <c r="C63" s="12"/>
      <c r="E63" s="12"/>
      <c r="F63" s="13"/>
    </row>
    <row r="64" spans="1:6" x14ac:dyDescent="0.25">
      <c r="A64" s="12"/>
      <c r="B64" s="12"/>
      <c r="C64" s="12"/>
      <c r="E64" s="12"/>
      <c r="F64" s="13"/>
    </row>
    <row r="65" spans="1:6" x14ac:dyDescent="0.25">
      <c r="A65" s="12"/>
      <c r="B65" s="12"/>
      <c r="C65" s="12"/>
      <c r="E65" s="12"/>
      <c r="F65" s="13"/>
    </row>
    <row r="66" spans="1:6" x14ac:dyDescent="0.25">
      <c r="A66" s="12"/>
      <c r="B66" s="12"/>
      <c r="C66" s="12"/>
      <c r="E66" s="12"/>
      <c r="F66" s="13"/>
    </row>
    <row r="67" spans="1:6" x14ac:dyDescent="0.25">
      <c r="A67" s="12"/>
      <c r="B67" s="12"/>
      <c r="C67" s="12"/>
      <c r="E67" s="12"/>
      <c r="F67" s="13"/>
    </row>
    <row r="68" spans="1:6" x14ac:dyDescent="0.25">
      <c r="A68" s="12"/>
      <c r="B68" s="12"/>
      <c r="C68" s="12"/>
      <c r="E68" s="12"/>
      <c r="F68" s="13"/>
    </row>
    <row r="69" spans="1:6" x14ac:dyDescent="0.25">
      <c r="A69" s="12"/>
      <c r="B69" s="12"/>
      <c r="C69" s="12"/>
      <c r="E69" s="12"/>
      <c r="F69" s="13"/>
    </row>
    <row r="70" spans="1:6" x14ac:dyDescent="0.25">
      <c r="A70" s="12"/>
      <c r="B70" s="12"/>
      <c r="C70" s="12"/>
      <c r="E70" s="12"/>
      <c r="F70" s="13"/>
    </row>
    <row r="71" spans="1:6" x14ac:dyDescent="0.25">
      <c r="A71" s="12"/>
      <c r="B71" s="12"/>
      <c r="C71" s="12"/>
      <c r="E71" s="12"/>
      <c r="F71" s="13"/>
    </row>
    <row r="72" spans="1:6" x14ac:dyDescent="0.25">
      <c r="A72" s="12"/>
      <c r="B72" s="12"/>
      <c r="C72" s="12"/>
      <c r="E72" s="12"/>
      <c r="F72" s="13"/>
    </row>
    <row r="73" spans="1:6" x14ac:dyDescent="0.25">
      <c r="A73" s="12"/>
      <c r="B73" s="12"/>
      <c r="C73" s="12"/>
      <c r="E73" s="12"/>
      <c r="F73" s="13"/>
    </row>
    <row r="74" spans="1:6" x14ac:dyDescent="0.25">
      <c r="A74" s="12"/>
      <c r="B74" s="12"/>
      <c r="C74" s="12"/>
      <c r="E74" s="12"/>
      <c r="F74" s="13"/>
    </row>
    <row r="75" spans="1:6" x14ac:dyDescent="0.25">
      <c r="A75" s="12"/>
      <c r="B75" s="12"/>
      <c r="C75" s="12"/>
      <c r="E75" s="12"/>
      <c r="F75" s="13"/>
    </row>
    <row r="76" spans="1:6" x14ac:dyDescent="0.25">
      <c r="A76" s="12"/>
      <c r="B76" s="12"/>
      <c r="C76" s="12"/>
      <c r="E76" s="12"/>
      <c r="F76" s="13"/>
    </row>
    <row r="77" spans="1:6" x14ac:dyDescent="0.25">
      <c r="A77" s="12"/>
      <c r="B77" s="12"/>
      <c r="C77" s="12"/>
      <c r="E77" s="12"/>
      <c r="F77" s="13"/>
    </row>
    <row r="78" spans="1:6" x14ac:dyDescent="0.25">
      <c r="A78" s="12"/>
      <c r="B78" s="12"/>
      <c r="C78" s="12"/>
      <c r="E78" s="12"/>
      <c r="F78" s="13"/>
    </row>
    <row r="79" spans="1:6" x14ac:dyDescent="0.25">
      <c r="A79" s="12"/>
      <c r="B79" s="12"/>
      <c r="C79" s="12"/>
      <c r="E79" s="12"/>
      <c r="F79" s="13"/>
    </row>
    <row r="80" spans="1:6" x14ac:dyDescent="0.25">
      <c r="A80" s="12"/>
      <c r="B80" s="12"/>
      <c r="C80" s="12"/>
      <c r="E80" s="12"/>
      <c r="F80" s="13"/>
    </row>
    <row r="81" spans="1:6" x14ac:dyDescent="0.25">
      <c r="A81" s="12"/>
      <c r="B81" s="12"/>
      <c r="C81" s="12"/>
      <c r="E81" s="12"/>
      <c r="F81" s="13"/>
    </row>
    <row r="82" spans="1:6" x14ac:dyDescent="0.25">
      <c r="A82" s="12"/>
      <c r="B82" s="12"/>
      <c r="C82" s="12"/>
      <c r="E82" s="12"/>
      <c r="F82" s="13"/>
    </row>
    <row r="83" spans="1:6" x14ac:dyDescent="0.25">
      <c r="A83" s="12"/>
      <c r="B83" s="12"/>
      <c r="C83" s="12"/>
      <c r="E83" s="12"/>
      <c r="F83" s="13"/>
    </row>
    <row r="84" spans="1:6" x14ac:dyDescent="0.25">
      <c r="A84" s="12"/>
      <c r="B84" s="12"/>
      <c r="C84" s="12"/>
      <c r="E84" s="12"/>
      <c r="F84" s="13"/>
    </row>
    <row r="85" spans="1:6" x14ac:dyDescent="0.25">
      <c r="A85" s="12"/>
      <c r="B85" s="12"/>
      <c r="C85" s="12"/>
      <c r="E85" s="12"/>
      <c r="F85" s="13"/>
    </row>
    <row r="86" spans="1:6" x14ac:dyDescent="0.25">
      <c r="A86" s="12"/>
      <c r="B86" s="12"/>
      <c r="C86" s="12"/>
      <c r="E86" s="12"/>
      <c r="F86" s="13"/>
    </row>
    <row r="87" spans="1:6" x14ac:dyDescent="0.25">
      <c r="A87" s="12"/>
      <c r="B87" s="12"/>
      <c r="C87" s="12"/>
      <c r="E87" s="12"/>
      <c r="F87" s="13"/>
    </row>
    <row r="88" spans="1:6" x14ac:dyDescent="0.25">
      <c r="A88" s="12"/>
      <c r="B88" s="12"/>
      <c r="C88" s="12"/>
      <c r="E88" s="12"/>
      <c r="F88" s="13"/>
    </row>
    <row r="89" spans="1:6" x14ac:dyDescent="0.25">
      <c r="A89" s="12"/>
      <c r="B89" s="12"/>
      <c r="C89" s="12"/>
      <c r="E89" s="12"/>
      <c r="F89" s="13"/>
    </row>
    <row r="90" spans="1:6" x14ac:dyDescent="0.25">
      <c r="A90" s="12"/>
      <c r="B90" s="12"/>
      <c r="C90" s="12"/>
      <c r="E90" s="12"/>
      <c r="F90" s="13"/>
    </row>
    <row r="91" spans="1:6" x14ac:dyDescent="0.25">
      <c r="A91" s="12"/>
      <c r="B91" s="12"/>
      <c r="C91" s="12"/>
      <c r="E91" s="12"/>
      <c r="F91" s="13"/>
    </row>
    <row r="92" spans="1:6" x14ac:dyDescent="0.25">
      <c r="A92" s="12"/>
      <c r="B92" s="12"/>
      <c r="C92" s="12"/>
      <c r="E92" s="12"/>
      <c r="F92" s="13"/>
    </row>
    <row r="93" spans="1:6" x14ac:dyDescent="0.25">
      <c r="A93" s="12"/>
      <c r="B93" s="12"/>
      <c r="C93" s="12"/>
      <c r="E93" s="12"/>
      <c r="F93" s="13"/>
    </row>
    <row r="94" spans="1:6" x14ac:dyDescent="0.25">
      <c r="A94" s="12"/>
      <c r="B94" s="12"/>
      <c r="C94" s="12"/>
      <c r="E94" s="12"/>
      <c r="F94" s="13"/>
    </row>
    <row r="95" spans="1:6" x14ac:dyDescent="0.25">
      <c r="A95" s="12"/>
      <c r="B95" s="12"/>
      <c r="C95" s="12"/>
      <c r="E95" s="12"/>
      <c r="F95" s="13"/>
    </row>
    <row r="96" spans="1:6" x14ac:dyDescent="0.25">
      <c r="A96" s="12"/>
      <c r="B96" s="12"/>
      <c r="C96" s="12"/>
      <c r="E96" s="12"/>
      <c r="F96" s="13"/>
    </row>
    <row r="97" spans="1:6" x14ac:dyDescent="0.25">
      <c r="A97" s="12"/>
      <c r="B97" s="12"/>
      <c r="C97" s="12"/>
      <c r="E97" s="12"/>
      <c r="F97" s="13"/>
    </row>
    <row r="98" spans="1:6" x14ac:dyDescent="0.25">
      <c r="A98" s="12"/>
      <c r="B98" s="12"/>
      <c r="C98" s="12"/>
      <c r="E98" s="12"/>
      <c r="F98" s="13"/>
    </row>
    <row r="99" spans="1:6" x14ac:dyDescent="0.25">
      <c r="A99" s="12"/>
      <c r="B99" s="12"/>
      <c r="C99" s="12"/>
      <c r="E99" s="12"/>
      <c r="F99" s="13"/>
    </row>
    <row r="100" spans="1:6" x14ac:dyDescent="0.25">
      <c r="A100" s="12"/>
      <c r="B100" s="12"/>
      <c r="C100" s="12"/>
      <c r="E100" s="12"/>
      <c r="F100" s="13"/>
    </row>
    <row r="101" spans="1:6" x14ac:dyDescent="0.25">
      <c r="A101" s="12"/>
      <c r="B101" s="12"/>
      <c r="C101" s="12"/>
      <c r="E101" s="12"/>
      <c r="F101" s="13"/>
    </row>
    <row r="102" spans="1:6" x14ac:dyDescent="0.25">
      <c r="A102" s="12"/>
      <c r="B102" s="12"/>
      <c r="C102" s="12"/>
      <c r="E102" s="12"/>
      <c r="F102" s="13"/>
    </row>
    <row r="103" spans="1:6" x14ac:dyDescent="0.25">
      <c r="A103" s="12"/>
      <c r="B103" s="12"/>
      <c r="C103" s="12"/>
      <c r="E103" s="12"/>
      <c r="F103" s="13"/>
    </row>
    <row r="104" spans="1:6" x14ac:dyDescent="0.25">
      <c r="A104" s="12"/>
      <c r="B104" s="12"/>
      <c r="C104" s="12"/>
      <c r="E104" s="12"/>
      <c r="F104" s="13"/>
    </row>
    <row r="105" spans="1:6" x14ac:dyDescent="0.25">
      <c r="A105" s="12"/>
      <c r="B105" s="12"/>
      <c r="C105" s="12"/>
      <c r="E105" s="12"/>
      <c r="F105" s="13"/>
    </row>
    <row r="106" spans="1:6" x14ac:dyDescent="0.25">
      <c r="A106" s="12"/>
      <c r="B106" s="12"/>
      <c r="C106" s="12"/>
      <c r="E106" s="12"/>
      <c r="F106" s="13"/>
    </row>
    <row r="107" spans="1:6" x14ac:dyDescent="0.25">
      <c r="A107" s="12"/>
      <c r="B107" s="12"/>
      <c r="C107" s="12"/>
      <c r="E107" s="12"/>
      <c r="F107" s="13"/>
    </row>
    <row r="108" spans="1:6" x14ac:dyDescent="0.25">
      <c r="A108" s="12"/>
      <c r="B108" s="12"/>
      <c r="C108" s="12"/>
      <c r="E108" s="12"/>
      <c r="F108" s="13"/>
    </row>
    <row r="109" spans="1:6" x14ac:dyDescent="0.25">
      <c r="A109" s="12"/>
      <c r="B109" s="12"/>
      <c r="C109" s="12"/>
      <c r="E109" s="12"/>
      <c r="F109" s="13"/>
    </row>
    <row r="110" spans="1:6" x14ac:dyDescent="0.25">
      <c r="A110" s="12"/>
      <c r="B110" s="12"/>
      <c r="C110" s="12"/>
      <c r="E110" s="12"/>
      <c r="F110" s="13"/>
    </row>
    <row r="111" spans="1:6" x14ac:dyDescent="0.25">
      <c r="A111" s="12"/>
      <c r="B111" s="12"/>
      <c r="C111" s="12"/>
      <c r="E111" s="12"/>
      <c r="F111" s="13"/>
    </row>
    <row r="112" spans="1:6" x14ac:dyDescent="0.25">
      <c r="A112" s="12"/>
      <c r="B112" s="12"/>
      <c r="C112" s="12"/>
      <c r="E112" s="12"/>
      <c r="F112" s="13"/>
    </row>
    <row r="113" spans="1:6" x14ac:dyDescent="0.25">
      <c r="A113" s="12"/>
      <c r="B113" s="12"/>
      <c r="C113" s="12"/>
      <c r="E113" s="12"/>
      <c r="F113" s="13"/>
    </row>
    <row r="114" spans="1:6" x14ac:dyDescent="0.25">
      <c r="A114" s="12"/>
      <c r="B114" s="12"/>
      <c r="C114" s="12"/>
      <c r="E114" s="12"/>
      <c r="F114" s="13"/>
    </row>
    <row r="115" spans="1:6" x14ac:dyDescent="0.25">
      <c r="A115" s="12"/>
      <c r="B115" s="12"/>
      <c r="C115" s="12"/>
      <c r="E115" s="12"/>
      <c r="F115" s="13"/>
    </row>
    <row r="116" spans="1:6" x14ac:dyDescent="0.25">
      <c r="A116" s="12"/>
      <c r="B116" s="12"/>
      <c r="C116" s="12"/>
      <c r="E116" s="12"/>
      <c r="F116" s="13"/>
    </row>
    <row r="117" spans="1:6" x14ac:dyDescent="0.25">
      <c r="A117" s="12"/>
      <c r="B117" s="12"/>
      <c r="C117" s="12"/>
      <c r="E117" s="12"/>
      <c r="F117" s="13"/>
    </row>
    <row r="118" spans="1:6" x14ac:dyDescent="0.25">
      <c r="A118" s="12"/>
      <c r="B118" s="12"/>
      <c r="C118" s="12"/>
      <c r="E118" s="12"/>
      <c r="F118" s="13"/>
    </row>
    <row r="119" spans="1:6" x14ac:dyDescent="0.25">
      <c r="A119" s="12"/>
      <c r="B119" s="12"/>
      <c r="C119" s="12"/>
      <c r="E119" s="12"/>
      <c r="F119" s="13"/>
    </row>
    <row r="120" spans="1:6" x14ac:dyDescent="0.25">
      <c r="A120" s="12"/>
      <c r="B120" s="12"/>
      <c r="C120" s="12"/>
      <c r="E120" s="12"/>
      <c r="F120" s="13"/>
    </row>
    <row r="121" spans="1:6" x14ac:dyDescent="0.25">
      <c r="A121" s="12"/>
      <c r="B121" s="12"/>
      <c r="C121" s="12"/>
      <c r="E121" s="12"/>
      <c r="F121" s="13"/>
    </row>
    <row r="122" spans="1:6" x14ac:dyDescent="0.25">
      <c r="A122" s="12"/>
      <c r="B122" s="12"/>
      <c r="C122" s="12"/>
      <c r="E122" s="12"/>
      <c r="F122" s="13"/>
    </row>
    <row r="123" spans="1:6" x14ac:dyDescent="0.25">
      <c r="A123" s="12"/>
      <c r="B123" s="12"/>
      <c r="C123" s="12"/>
      <c r="E123" s="12"/>
      <c r="F123" s="13"/>
    </row>
    <row r="124" spans="1:6" x14ac:dyDescent="0.25">
      <c r="A124" s="12"/>
      <c r="B124" s="12"/>
      <c r="C124" s="12"/>
      <c r="E124" s="12"/>
      <c r="F124" s="13"/>
    </row>
    <row r="125" spans="1:6" x14ac:dyDescent="0.25">
      <c r="A125" s="12"/>
      <c r="B125" s="12"/>
      <c r="C125" s="12"/>
      <c r="E125" s="12"/>
      <c r="F125" s="13"/>
    </row>
    <row r="126" spans="1:6" x14ac:dyDescent="0.25">
      <c r="A126" s="12"/>
      <c r="B126" s="12"/>
      <c r="C126" s="12"/>
      <c r="E126" s="12"/>
      <c r="F126" s="13"/>
    </row>
    <row r="127" spans="1:6" x14ac:dyDescent="0.25">
      <c r="A127" s="12"/>
      <c r="B127" s="12"/>
      <c r="C127" s="12"/>
      <c r="E127" s="12"/>
      <c r="F127" s="13"/>
    </row>
    <row r="128" spans="1:6" x14ac:dyDescent="0.25">
      <c r="A128" s="12"/>
      <c r="B128" s="12"/>
      <c r="C128" s="12"/>
      <c r="E128" s="12"/>
      <c r="F128" s="13"/>
    </row>
    <row r="129" spans="1:6" x14ac:dyDescent="0.25">
      <c r="A129" s="12"/>
      <c r="B129" s="12"/>
      <c r="C129" s="12"/>
      <c r="E129" s="12"/>
      <c r="F129" s="13"/>
    </row>
    <row r="130" spans="1:6" x14ac:dyDescent="0.25">
      <c r="A130" s="12"/>
      <c r="B130" s="12"/>
      <c r="C130" s="12"/>
      <c r="E130" s="12"/>
      <c r="F130" s="13"/>
    </row>
    <row r="131" spans="1:6" x14ac:dyDescent="0.25">
      <c r="A131" s="12"/>
      <c r="B131" s="12"/>
      <c r="C131" s="12"/>
      <c r="E131" s="12"/>
      <c r="F131" s="13"/>
    </row>
    <row r="132" spans="1:6" x14ac:dyDescent="0.25">
      <c r="A132" s="12"/>
      <c r="B132" s="12"/>
      <c r="C132" s="12"/>
      <c r="E132" s="12"/>
      <c r="F132" s="13"/>
    </row>
    <row r="133" spans="1:6" x14ac:dyDescent="0.25">
      <c r="A133" s="12"/>
      <c r="B133" s="12"/>
      <c r="C133" s="12"/>
      <c r="E133" s="12"/>
      <c r="F133" s="13"/>
    </row>
    <row r="134" spans="1:6" x14ac:dyDescent="0.25">
      <c r="A134" s="12"/>
      <c r="B134" s="12"/>
      <c r="C134" s="12"/>
      <c r="E134" s="12"/>
      <c r="F134" s="13"/>
    </row>
    <row r="135" spans="1:6" x14ac:dyDescent="0.25">
      <c r="A135" s="12"/>
      <c r="B135" s="12"/>
      <c r="C135" s="12"/>
      <c r="E135" s="12"/>
      <c r="F135" s="13"/>
    </row>
    <row r="136" spans="1:6" x14ac:dyDescent="0.25">
      <c r="A136" s="12"/>
      <c r="B136" s="12"/>
      <c r="C136" s="12"/>
      <c r="E136" s="12"/>
      <c r="F136" s="13"/>
    </row>
    <row r="137" spans="1:6" x14ac:dyDescent="0.25">
      <c r="A137" s="12"/>
      <c r="B137" s="12"/>
      <c r="C137" s="12"/>
      <c r="E137" s="12"/>
      <c r="F137" s="13"/>
    </row>
    <row r="138" spans="1:6" x14ac:dyDescent="0.25">
      <c r="A138" s="12"/>
      <c r="B138" s="12"/>
      <c r="C138" s="12"/>
      <c r="E138" s="12"/>
      <c r="F138" s="13"/>
    </row>
    <row r="139" spans="1:6" x14ac:dyDescent="0.25">
      <c r="A139" s="12"/>
      <c r="B139" s="12"/>
      <c r="C139" s="12"/>
      <c r="E139" s="12"/>
      <c r="F139" s="13"/>
    </row>
    <row r="140" spans="1:6" x14ac:dyDescent="0.25">
      <c r="A140" s="12"/>
      <c r="B140" s="12"/>
      <c r="C140" s="12"/>
      <c r="E140" s="12"/>
      <c r="F140" s="13"/>
    </row>
    <row r="141" spans="1:6" x14ac:dyDescent="0.25">
      <c r="A141" s="12"/>
      <c r="B141" s="12"/>
      <c r="C141" s="12"/>
      <c r="E141" s="12"/>
      <c r="F141" s="13"/>
    </row>
    <row r="142" spans="1:6" x14ac:dyDescent="0.25">
      <c r="A142" s="12"/>
      <c r="B142" s="12"/>
      <c r="C142" s="12"/>
      <c r="E142" s="12"/>
      <c r="F142" s="13"/>
    </row>
    <row r="143" spans="1:6" x14ac:dyDescent="0.25">
      <c r="A143" s="12"/>
      <c r="B143" s="12"/>
      <c r="C143" s="12"/>
      <c r="E143" s="12"/>
      <c r="F143" s="13"/>
    </row>
    <row r="144" spans="1:6" x14ac:dyDescent="0.25">
      <c r="A144" s="12"/>
      <c r="B144" s="12"/>
      <c r="C144" s="12"/>
      <c r="E144" s="12"/>
      <c r="F144" s="13"/>
    </row>
    <row r="145" spans="1:6" x14ac:dyDescent="0.25">
      <c r="A145" s="12"/>
      <c r="B145" s="12"/>
      <c r="C145" s="12"/>
      <c r="E145" s="12"/>
      <c r="F145" s="13"/>
    </row>
    <row r="146" spans="1:6" x14ac:dyDescent="0.25">
      <c r="A146" s="12"/>
      <c r="B146" s="12"/>
      <c r="C146" s="12"/>
      <c r="E146" s="12"/>
      <c r="F146" s="13"/>
    </row>
    <row r="147" spans="1:6" x14ac:dyDescent="0.25">
      <c r="A147" s="12"/>
      <c r="B147" s="12"/>
      <c r="C147" s="12"/>
      <c r="E147" s="12"/>
      <c r="F147" s="13"/>
    </row>
    <row r="148" spans="1:6" x14ac:dyDescent="0.25">
      <c r="A148" s="12"/>
      <c r="B148" s="12"/>
      <c r="C148" s="12"/>
      <c r="E148" s="12"/>
      <c r="F148" s="13"/>
    </row>
    <row r="149" spans="1:6" x14ac:dyDescent="0.25">
      <c r="A149" s="12"/>
      <c r="B149" s="12"/>
      <c r="C149" s="12"/>
      <c r="E149" s="12"/>
      <c r="F149" s="13"/>
    </row>
    <row r="150" spans="1:6" x14ac:dyDescent="0.25">
      <c r="A150" s="12"/>
      <c r="B150" s="12"/>
      <c r="C150" s="12"/>
      <c r="E150" s="12"/>
      <c r="F150" s="13"/>
    </row>
    <row r="151" spans="1:6" x14ac:dyDescent="0.25">
      <c r="A151" s="12"/>
      <c r="B151" s="12"/>
      <c r="C151" s="12"/>
      <c r="E151" s="12"/>
      <c r="F151" s="13"/>
    </row>
    <row r="152" spans="1:6" x14ac:dyDescent="0.25">
      <c r="A152" s="12"/>
      <c r="B152" s="12"/>
      <c r="C152" s="12"/>
      <c r="E152" s="12"/>
      <c r="F152" s="13"/>
    </row>
    <row r="153" spans="1:6" x14ac:dyDescent="0.25">
      <c r="A153" s="12"/>
      <c r="B153" s="12"/>
      <c r="C153" s="12"/>
      <c r="E153" s="12"/>
      <c r="F153" s="13"/>
    </row>
    <row r="154" spans="1:6" x14ac:dyDescent="0.25">
      <c r="A154" s="12"/>
      <c r="B154" s="12"/>
      <c r="C154" s="12"/>
      <c r="E154" s="12"/>
      <c r="F154" s="13"/>
    </row>
    <row r="155" spans="1:6" x14ac:dyDescent="0.25">
      <c r="A155" s="12"/>
      <c r="B155" s="12"/>
      <c r="C155" s="12"/>
      <c r="E155" s="12"/>
      <c r="F155" s="13"/>
    </row>
    <row r="156" spans="1:6" x14ac:dyDescent="0.25">
      <c r="A156" s="12"/>
      <c r="B156" s="12"/>
      <c r="C156" s="12"/>
      <c r="E156" s="12"/>
      <c r="F156" s="13"/>
    </row>
    <row r="157" spans="1:6" x14ac:dyDescent="0.25">
      <c r="A157" s="12"/>
      <c r="B157" s="12"/>
      <c r="C157" s="12"/>
      <c r="E157" s="12"/>
      <c r="F157" s="13"/>
    </row>
    <row r="158" spans="1:6" x14ac:dyDescent="0.25">
      <c r="A158" s="12"/>
      <c r="B158" s="12"/>
      <c r="C158" s="12"/>
      <c r="E158" s="12"/>
      <c r="F158" s="13"/>
    </row>
    <row r="159" spans="1:6" x14ac:dyDescent="0.25">
      <c r="A159" s="12"/>
      <c r="B159" s="12"/>
      <c r="C159" s="12"/>
      <c r="E159" s="12"/>
      <c r="F159" s="13"/>
    </row>
    <row r="160" spans="1:6" x14ac:dyDescent="0.25">
      <c r="A160" s="12"/>
      <c r="B160" s="12"/>
      <c r="C160" s="12"/>
      <c r="E160" s="12"/>
      <c r="F160" s="13"/>
    </row>
    <row r="161" spans="1:6" x14ac:dyDescent="0.25">
      <c r="A161" s="12"/>
      <c r="B161" s="12"/>
      <c r="C161" s="12"/>
      <c r="E161" s="12"/>
      <c r="F161" s="13"/>
    </row>
    <row r="162" spans="1:6" x14ac:dyDescent="0.25">
      <c r="A162" s="12"/>
      <c r="B162" s="12"/>
      <c r="C162" s="12"/>
      <c r="E162" s="12"/>
      <c r="F162" s="13"/>
    </row>
    <row r="163" spans="1:6" x14ac:dyDescent="0.25">
      <c r="A163" s="12"/>
      <c r="B163" s="12"/>
      <c r="C163" s="12"/>
      <c r="E163" s="12"/>
      <c r="F163" s="13"/>
    </row>
    <row r="164" spans="1:6" x14ac:dyDescent="0.25">
      <c r="A164" s="12"/>
      <c r="B164" s="12"/>
      <c r="C164" s="12"/>
      <c r="E164" s="12"/>
      <c r="F164" s="13"/>
    </row>
    <row r="165" spans="1:6" x14ac:dyDescent="0.25">
      <c r="A165" s="12"/>
      <c r="B165" s="12"/>
      <c r="C165" s="12"/>
      <c r="E165" s="12"/>
      <c r="F165" s="13"/>
    </row>
    <row r="166" spans="1:6" x14ac:dyDescent="0.25">
      <c r="A166" s="12"/>
      <c r="B166" s="12"/>
      <c r="C166" s="12"/>
      <c r="E166" s="12"/>
      <c r="F166" s="13"/>
    </row>
    <row r="167" spans="1:6" x14ac:dyDescent="0.25">
      <c r="A167" s="12"/>
      <c r="B167" s="12"/>
      <c r="C167" s="12"/>
      <c r="E167" s="12"/>
      <c r="F167" s="13"/>
    </row>
    <row r="168" spans="1:6" x14ac:dyDescent="0.25">
      <c r="A168" s="12"/>
      <c r="B168" s="12"/>
      <c r="C168" s="12"/>
      <c r="E168" s="12"/>
      <c r="F168" s="13"/>
    </row>
    <row r="169" spans="1:6" x14ac:dyDescent="0.25">
      <c r="A169" s="12"/>
      <c r="B169" s="12"/>
      <c r="C169" s="12"/>
      <c r="E169" s="12"/>
      <c r="F169" s="13"/>
    </row>
    <row r="170" spans="1:6" x14ac:dyDescent="0.25">
      <c r="A170" s="12"/>
      <c r="B170" s="12"/>
      <c r="C170" s="12"/>
      <c r="E170" s="12"/>
      <c r="F170" s="13"/>
    </row>
    <row r="171" spans="1:6" x14ac:dyDescent="0.25">
      <c r="A171" s="12"/>
      <c r="B171" s="12"/>
      <c r="C171" s="12"/>
      <c r="E171" s="12"/>
      <c r="F171" s="13"/>
    </row>
    <row r="172" spans="1:6" x14ac:dyDescent="0.25">
      <c r="A172" s="12"/>
      <c r="B172" s="12"/>
      <c r="C172" s="12"/>
      <c r="E172" s="12"/>
      <c r="F172" s="13"/>
    </row>
    <row r="173" spans="1:6" x14ac:dyDescent="0.25">
      <c r="A173" s="12"/>
      <c r="B173" s="12"/>
      <c r="C173" s="12"/>
      <c r="E173" s="12"/>
      <c r="F173" s="13"/>
    </row>
    <row r="174" spans="1:6" x14ac:dyDescent="0.25">
      <c r="A174" s="12"/>
      <c r="B174" s="12"/>
      <c r="C174" s="12"/>
      <c r="E174" s="12"/>
      <c r="F174" s="13"/>
    </row>
    <row r="175" spans="1:6" x14ac:dyDescent="0.25">
      <c r="A175" s="12"/>
      <c r="B175" s="12"/>
      <c r="C175" s="12"/>
      <c r="E175" s="12"/>
      <c r="F175" s="13"/>
    </row>
    <row r="176" spans="1:6" x14ac:dyDescent="0.25">
      <c r="A176" s="12"/>
      <c r="B176" s="12"/>
      <c r="C176" s="12"/>
      <c r="E176" s="12"/>
      <c r="F176" s="13"/>
    </row>
    <row r="177" spans="1:6" x14ac:dyDescent="0.25">
      <c r="A177" s="12"/>
      <c r="B177" s="12"/>
      <c r="C177" s="12"/>
      <c r="E177" s="12"/>
      <c r="F177" s="13"/>
    </row>
    <row r="178" spans="1:6" x14ac:dyDescent="0.25">
      <c r="A178" s="12"/>
      <c r="B178" s="12"/>
      <c r="C178" s="12"/>
      <c r="E178" s="12"/>
      <c r="F178" s="13"/>
    </row>
    <row r="179" spans="1:6" x14ac:dyDescent="0.25">
      <c r="A179" s="12"/>
      <c r="B179" s="12"/>
      <c r="C179" s="12"/>
      <c r="E179" s="12"/>
      <c r="F179" s="13"/>
    </row>
    <row r="180" spans="1:6" x14ac:dyDescent="0.25">
      <c r="A180" s="12"/>
      <c r="B180" s="12"/>
      <c r="C180" s="12"/>
      <c r="E180" s="12"/>
      <c r="F180" s="13"/>
    </row>
    <row r="181" spans="1:6" x14ac:dyDescent="0.25">
      <c r="A181" s="12"/>
      <c r="B181" s="12"/>
      <c r="C181" s="12"/>
      <c r="E181" s="12"/>
      <c r="F181" s="13"/>
    </row>
    <row r="182" spans="1:6" x14ac:dyDescent="0.25">
      <c r="A182" s="12"/>
      <c r="B182" s="12"/>
      <c r="C182" s="12"/>
      <c r="E182" s="12"/>
      <c r="F182" s="13"/>
    </row>
    <row r="183" spans="1:6" x14ac:dyDescent="0.25">
      <c r="A183" s="12"/>
      <c r="B183" s="12"/>
      <c r="C183" s="12"/>
      <c r="E183" s="12"/>
      <c r="F183" s="13"/>
    </row>
    <row r="184" spans="1:6" x14ac:dyDescent="0.25">
      <c r="A184" s="12"/>
      <c r="B184" s="12"/>
      <c r="C184" s="12"/>
      <c r="E184" s="12"/>
      <c r="F184" s="13"/>
    </row>
    <row r="185" spans="1:6" x14ac:dyDescent="0.25">
      <c r="A185" s="12"/>
      <c r="B185" s="12"/>
      <c r="C185" s="12"/>
      <c r="E185" s="12"/>
      <c r="F185" s="13"/>
    </row>
    <row r="186" spans="1:6" x14ac:dyDescent="0.25">
      <c r="A186" s="12"/>
      <c r="B186" s="12"/>
      <c r="C186" s="12"/>
      <c r="E186" s="12"/>
      <c r="F186" s="13"/>
    </row>
    <row r="187" spans="1:6" x14ac:dyDescent="0.25">
      <c r="A187" s="12"/>
      <c r="B187" s="12"/>
      <c r="C187" s="12"/>
      <c r="E187" s="12"/>
      <c r="F187" s="13"/>
    </row>
    <row r="188" spans="1:6" x14ac:dyDescent="0.25">
      <c r="A188" s="12"/>
      <c r="B188" s="12"/>
      <c r="C188" s="12"/>
      <c r="E188" s="12"/>
      <c r="F188" s="13"/>
    </row>
    <row r="189" spans="1:6" x14ac:dyDescent="0.25">
      <c r="A189" s="12"/>
      <c r="B189" s="12"/>
      <c r="C189" s="12"/>
      <c r="E189" s="12"/>
      <c r="F189" s="13"/>
    </row>
    <row r="190" spans="1:6" x14ac:dyDescent="0.25">
      <c r="A190" s="12"/>
      <c r="B190" s="12"/>
      <c r="C190" s="12"/>
      <c r="E190" s="12"/>
      <c r="F190" s="13"/>
    </row>
    <row r="191" spans="1:6" x14ac:dyDescent="0.25">
      <c r="A191" s="12"/>
      <c r="B191" s="12"/>
      <c r="C191" s="12"/>
      <c r="E191" s="12"/>
      <c r="F191" s="13"/>
    </row>
    <row r="192" spans="1:6" x14ac:dyDescent="0.25">
      <c r="A192" s="12"/>
      <c r="B192" s="12"/>
      <c r="C192" s="12"/>
      <c r="E192" s="12"/>
      <c r="F192" s="13"/>
    </row>
    <row r="193" spans="1:6" x14ac:dyDescent="0.25">
      <c r="A193" s="12"/>
      <c r="B193" s="12"/>
      <c r="C193" s="12"/>
      <c r="E193" s="12"/>
      <c r="F193" s="13"/>
    </row>
    <row r="194" spans="1:6" x14ac:dyDescent="0.25">
      <c r="A194" s="12"/>
      <c r="B194" s="12"/>
      <c r="C194" s="12"/>
      <c r="E194" s="12"/>
      <c r="F194" s="13"/>
    </row>
    <row r="195" spans="1:6" x14ac:dyDescent="0.25">
      <c r="A195" s="12"/>
      <c r="B195" s="12"/>
      <c r="C195" s="12"/>
      <c r="E195" s="12"/>
      <c r="F195" s="13"/>
    </row>
    <row r="196" spans="1:6" x14ac:dyDescent="0.25">
      <c r="A196" s="12"/>
      <c r="B196" s="12"/>
      <c r="C196" s="12"/>
      <c r="E196" s="12"/>
      <c r="F196" s="13"/>
    </row>
    <row r="197" spans="1:6" x14ac:dyDescent="0.25">
      <c r="A197" s="12"/>
      <c r="B197" s="12"/>
      <c r="C197" s="12"/>
      <c r="E197" s="12"/>
      <c r="F197" s="13"/>
    </row>
    <row r="198" spans="1:6" x14ac:dyDescent="0.25">
      <c r="A198" s="12"/>
      <c r="B198" s="12"/>
      <c r="C198" s="12"/>
      <c r="E198" s="12"/>
      <c r="F198" s="13"/>
    </row>
    <row r="199" spans="1:6" x14ac:dyDescent="0.25">
      <c r="A199" s="12"/>
      <c r="B199" s="12"/>
      <c r="C199" s="12"/>
      <c r="E199" s="12"/>
      <c r="F199" s="13"/>
    </row>
    <row r="200" spans="1:6" x14ac:dyDescent="0.25">
      <c r="A200" s="12"/>
      <c r="B200" s="12"/>
      <c r="C200" s="12"/>
      <c r="E200" s="12"/>
      <c r="F200" s="13"/>
    </row>
    <row r="201" spans="1:6" x14ac:dyDescent="0.25">
      <c r="A201" s="12"/>
      <c r="B201" s="12"/>
      <c r="C201" s="12"/>
      <c r="E201" s="12"/>
      <c r="F201" s="13"/>
    </row>
    <row r="202" spans="1:6" x14ac:dyDescent="0.25">
      <c r="A202" s="12"/>
      <c r="B202" s="12"/>
      <c r="C202" s="12"/>
      <c r="E202" s="12"/>
      <c r="F202" s="13"/>
    </row>
    <row r="203" spans="1:6" x14ac:dyDescent="0.25">
      <c r="A203" s="12"/>
      <c r="B203" s="12"/>
      <c r="C203" s="12"/>
      <c r="E203" s="12"/>
      <c r="F203" s="13"/>
    </row>
    <row r="204" spans="1:6" x14ac:dyDescent="0.25">
      <c r="A204" s="12"/>
      <c r="B204" s="12"/>
      <c r="C204" s="12"/>
      <c r="E204" s="12"/>
      <c r="F204" s="13"/>
    </row>
    <row r="205" spans="1:6" x14ac:dyDescent="0.25">
      <c r="A205" s="12"/>
      <c r="B205" s="12"/>
      <c r="C205" s="12"/>
      <c r="E205" s="12"/>
      <c r="F205" s="13"/>
    </row>
    <row r="206" spans="1:6" x14ac:dyDescent="0.25">
      <c r="A206" s="12"/>
      <c r="B206" s="12"/>
      <c r="C206" s="12"/>
      <c r="E206" s="12"/>
      <c r="F206" s="13"/>
    </row>
    <row r="207" spans="1:6" x14ac:dyDescent="0.25">
      <c r="A207" s="12"/>
      <c r="B207" s="12"/>
      <c r="C207" s="12"/>
      <c r="E207" s="12"/>
      <c r="F207" s="13"/>
    </row>
    <row r="208" spans="1:6" x14ac:dyDescent="0.25">
      <c r="A208" s="12"/>
      <c r="B208" s="12"/>
      <c r="C208" s="12"/>
      <c r="E208" s="12"/>
      <c r="F208" s="13"/>
    </row>
    <row r="209" spans="1:6" x14ac:dyDescent="0.25">
      <c r="A209" s="12"/>
      <c r="B209" s="12"/>
      <c r="C209" s="12"/>
      <c r="E209" s="12"/>
      <c r="F209" s="13"/>
    </row>
    <row r="210" spans="1:6" x14ac:dyDescent="0.25">
      <c r="A210" s="12"/>
      <c r="B210" s="12"/>
      <c r="C210" s="12"/>
      <c r="E210" s="12"/>
      <c r="F210" s="13"/>
    </row>
    <row r="211" spans="1:6" x14ac:dyDescent="0.25">
      <c r="A211" s="12"/>
      <c r="B211" s="12"/>
      <c r="C211" s="12"/>
      <c r="E211" s="12"/>
      <c r="F211" s="13"/>
    </row>
    <row r="212" spans="1:6" x14ac:dyDescent="0.25">
      <c r="A212" s="12"/>
      <c r="B212" s="12"/>
      <c r="C212" s="12"/>
      <c r="E212" s="12"/>
      <c r="F212" s="13"/>
    </row>
    <row r="213" spans="1:6" x14ac:dyDescent="0.25">
      <c r="A213" s="12"/>
      <c r="B213" s="12"/>
      <c r="C213" s="12"/>
      <c r="E213" s="12"/>
      <c r="F213" s="13"/>
    </row>
    <row r="214" spans="1:6" x14ac:dyDescent="0.25">
      <c r="A214" s="12"/>
      <c r="B214" s="12"/>
      <c r="C214" s="12"/>
      <c r="E214" s="12"/>
      <c r="F214" s="13"/>
    </row>
    <row r="215" spans="1:6" x14ac:dyDescent="0.25">
      <c r="A215" s="12"/>
      <c r="B215" s="12"/>
      <c r="C215" s="12"/>
      <c r="E215" s="12"/>
      <c r="F215" s="13"/>
    </row>
    <row r="216" spans="1:6" x14ac:dyDescent="0.25">
      <c r="A216" s="12"/>
      <c r="B216" s="12"/>
      <c r="C216" s="12"/>
      <c r="E216" s="12"/>
      <c r="F216" s="13"/>
    </row>
    <row r="217" spans="1:6" x14ac:dyDescent="0.25">
      <c r="A217" s="12"/>
      <c r="B217" s="12"/>
      <c r="C217" s="12"/>
      <c r="E217" s="12"/>
      <c r="F217" s="13"/>
    </row>
    <row r="218" spans="1:6" x14ac:dyDescent="0.25">
      <c r="A218" s="12"/>
      <c r="B218" s="12"/>
      <c r="C218" s="12"/>
      <c r="E218" s="12"/>
      <c r="F218" s="13"/>
    </row>
    <row r="219" spans="1:6" x14ac:dyDescent="0.25">
      <c r="A219" s="12"/>
      <c r="B219" s="12"/>
      <c r="C219" s="12"/>
      <c r="E219" s="12"/>
      <c r="F219" s="13"/>
    </row>
    <row r="220" spans="1:6" x14ac:dyDescent="0.25">
      <c r="A220" s="12"/>
      <c r="B220" s="12"/>
      <c r="C220" s="12"/>
      <c r="E220" s="12"/>
      <c r="F220" s="13"/>
    </row>
    <row r="221" spans="1:6" x14ac:dyDescent="0.25">
      <c r="A221" s="12"/>
      <c r="B221" s="12"/>
      <c r="C221" s="12"/>
      <c r="E221" s="12"/>
      <c r="F221" s="13"/>
    </row>
    <row r="222" spans="1:6" x14ac:dyDescent="0.25">
      <c r="A222" s="12"/>
      <c r="B222" s="12"/>
      <c r="C222" s="12"/>
      <c r="E222" s="12"/>
      <c r="F222" s="13"/>
    </row>
    <row r="223" spans="1:6" x14ac:dyDescent="0.25">
      <c r="A223" s="12"/>
      <c r="B223" s="12"/>
      <c r="C223" s="12"/>
      <c r="E223" s="12"/>
      <c r="F223" s="13"/>
    </row>
    <row r="224" spans="1:6" x14ac:dyDescent="0.25">
      <c r="A224" s="12"/>
      <c r="B224" s="12"/>
      <c r="C224" s="12"/>
      <c r="E224" s="12"/>
      <c r="F224" s="13"/>
    </row>
    <row r="225" spans="1:6" x14ac:dyDescent="0.25">
      <c r="A225" s="12"/>
      <c r="B225" s="12"/>
      <c r="C225" s="12"/>
      <c r="E225" s="12"/>
      <c r="F225" s="13"/>
    </row>
    <row r="226" spans="1:6" x14ac:dyDescent="0.25">
      <c r="A226" s="12"/>
      <c r="B226" s="12"/>
      <c r="C226" s="12"/>
      <c r="E226" s="12"/>
      <c r="F226" s="13"/>
    </row>
    <row r="227" spans="1:6" x14ac:dyDescent="0.25">
      <c r="A227" s="12"/>
      <c r="B227" s="12"/>
      <c r="C227" s="12"/>
      <c r="E227" s="12"/>
      <c r="F227" s="13"/>
    </row>
    <row r="228" spans="1:6" x14ac:dyDescent="0.25">
      <c r="A228" s="12"/>
      <c r="B228" s="12"/>
      <c r="C228" s="12"/>
      <c r="E228" s="12"/>
      <c r="F228" s="13"/>
    </row>
    <row r="229" spans="1:6" x14ac:dyDescent="0.25">
      <c r="A229" s="12"/>
      <c r="B229" s="12"/>
      <c r="C229" s="12"/>
      <c r="E229" s="12"/>
      <c r="F229" s="13"/>
    </row>
    <row r="230" spans="1:6" x14ac:dyDescent="0.25">
      <c r="A230" s="12"/>
      <c r="B230" s="12"/>
      <c r="C230" s="12"/>
      <c r="E230" s="12"/>
      <c r="F230" s="13"/>
    </row>
    <row r="231" spans="1:6" x14ac:dyDescent="0.25">
      <c r="A231" s="12"/>
      <c r="B231" s="12"/>
      <c r="C231" s="12"/>
      <c r="E231" s="12"/>
      <c r="F231" s="13"/>
    </row>
    <row r="232" spans="1:6" x14ac:dyDescent="0.25">
      <c r="A232" s="12"/>
      <c r="B232" s="12"/>
      <c r="C232" s="12"/>
      <c r="E232" s="12"/>
      <c r="F232" s="13"/>
    </row>
    <row r="233" spans="1:6" x14ac:dyDescent="0.25">
      <c r="A233" s="12"/>
      <c r="B233" s="12"/>
      <c r="C233" s="12"/>
      <c r="E233" s="12"/>
      <c r="F233" s="13"/>
    </row>
    <row r="234" spans="1:6" x14ac:dyDescent="0.25">
      <c r="A234" s="12"/>
      <c r="B234" s="12"/>
      <c r="C234" s="12"/>
      <c r="E234" s="12"/>
      <c r="F234" s="13"/>
    </row>
    <row r="235" spans="1:6" x14ac:dyDescent="0.25">
      <c r="A235" s="12"/>
      <c r="B235" s="12"/>
      <c r="C235" s="12"/>
      <c r="E235" s="12"/>
      <c r="F235" s="13"/>
    </row>
    <row r="236" spans="1:6" x14ac:dyDescent="0.25">
      <c r="A236" s="12"/>
      <c r="B236" s="12"/>
      <c r="C236" s="12"/>
      <c r="E236" s="12"/>
      <c r="F236" s="13"/>
    </row>
    <row r="237" spans="1:6" x14ac:dyDescent="0.25">
      <c r="A237" s="12"/>
      <c r="B237" s="12"/>
      <c r="C237" s="12"/>
      <c r="E237" s="12"/>
      <c r="F237" s="13"/>
    </row>
    <row r="238" spans="1:6" x14ac:dyDescent="0.25">
      <c r="A238" s="12"/>
      <c r="B238" s="12"/>
      <c r="C238" s="12"/>
      <c r="E238" s="12"/>
      <c r="F238" s="13"/>
    </row>
    <row r="239" spans="1:6" x14ac:dyDescent="0.25">
      <c r="A239" s="12"/>
      <c r="B239" s="12"/>
      <c r="C239" s="12"/>
      <c r="E239" s="12"/>
      <c r="F239" s="13"/>
    </row>
    <row r="240" spans="1:6" x14ac:dyDescent="0.25">
      <c r="A240" s="12"/>
      <c r="B240" s="12"/>
      <c r="C240" s="12"/>
      <c r="E240" s="12"/>
      <c r="F240" s="13"/>
    </row>
    <row r="241" spans="1:6" x14ac:dyDescent="0.25">
      <c r="A241" s="12"/>
      <c r="B241" s="12"/>
      <c r="C241" s="12"/>
      <c r="E241" s="12"/>
      <c r="F241" s="13"/>
    </row>
    <row r="242" spans="1:6" x14ac:dyDescent="0.25">
      <c r="A242" s="12"/>
      <c r="B242" s="12"/>
      <c r="C242" s="12"/>
      <c r="E242" s="12"/>
      <c r="F242" s="13"/>
    </row>
    <row r="243" spans="1:6" x14ac:dyDescent="0.25">
      <c r="A243" s="12"/>
      <c r="B243" s="12"/>
      <c r="C243" s="12"/>
      <c r="E243" s="12"/>
      <c r="F243" s="13"/>
    </row>
    <row r="244" spans="1:6" x14ac:dyDescent="0.25">
      <c r="A244" s="12"/>
      <c r="B244" s="12"/>
      <c r="C244" s="12"/>
      <c r="E244" s="12"/>
      <c r="F244" s="13"/>
    </row>
    <row r="245" spans="1:6" x14ac:dyDescent="0.25">
      <c r="A245" s="12"/>
      <c r="B245" s="12"/>
      <c r="C245" s="12"/>
      <c r="E245" s="12"/>
      <c r="F245" s="13"/>
    </row>
    <row r="246" spans="1:6" x14ac:dyDescent="0.25">
      <c r="A246" s="12"/>
      <c r="B246" s="12"/>
      <c r="C246" s="12"/>
      <c r="E246" s="12"/>
      <c r="F246" s="13"/>
    </row>
    <row r="247" spans="1:6" x14ac:dyDescent="0.25">
      <c r="A247" s="12"/>
      <c r="B247" s="12"/>
      <c r="C247" s="12"/>
      <c r="E247" s="12"/>
      <c r="F247" s="13"/>
    </row>
    <row r="248" spans="1:6" x14ac:dyDescent="0.25">
      <c r="A248" s="12"/>
      <c r="B248" s="12"/>
      <c r="C248" s="12"/>
      <c r="E248" s="12"/>
      <c r="F248" s="13"/>
    </row>
    <row r="249" spans="1:6" x14ac:dyDescent="0.25">
      <c r="A249" s="12"/>
      <c r="B249" s="12"/>
      <c r="C249" s="12"/>
      <c r="E249" s="12"/>
      <c r="F249" s="13"/>
    </row>
    <row r="250" spans="1:6" x14ac:dyDescent="0.25">
      <c r="A250" s="12"/>
      <c r="B250" s="12"/>
      <c r="C250" s="12"/>
      <c r="E250" s="12"/>
      <c r="F250" s="13"/>
    </row>
    <row r="251" spans="1:6" x14ac:dyDescent="0.25">
      <c r="A251" s="12"/>
      <c r="B251" s="12"/>
      <c r="C251" s="12"/>
      <c r="E251" s="12"/>
      <c r="F251" s="13"/>
    </row>
    <row r="252" spans="1:6" x14ac:dyDescent="0.25">
      <c r="A252" s="12"/>
      <c r="B252" s="12"/>
      <c r="C252" s="12"/>
      <c r="E252" s="12"/>
      <c r="F252" s="13"/>
    </row>
    <row r="253" spans="1:6" x14ac:dyDescent="0.25">
      <c r="A253" s="12"/>
      <c r="B253" s="12"/>
      <c r="C253" s="12"/>
      <c r="E253" s="12"/>
      <c r="F253" s="13"/>
    </row>
    <row r="254" spans="1:6" x14ac:dyDescent="0.25">
      <c r="A254" s="12"/>
      <c r="B254" s="12"/>
      <c r="C254" s="12"/>
      <c r="E254" s="12"/>
      <c r="F254" s="13"/>
    </row>
    <row r="255" spans="1:6" x14ac:dyDescent="0.25">
      <c r="A255" s="12"/>
      <c r="B255" s="12"/>
      <c r="C255" s="12"/>
      <c r="E255" s="12"/>
      <c r="F255" s="13"/>
    </row>
    <row r="256" spans="1:6" x14ac:dyDescent="0.25">
      <c r="A256" s="12"/>
      <c r="B256" s="12"/>
      <c r="C256" s="12"/>
      <c r="E256" s="12"/>
      <c r="F256" s="13"/>
    </row>
    <row r="257" spans="1:6" x14ac:dyDescent="0.25">
      <c r="A257" s="12"/>
      <c r="B257" s="12"/>
      <c r="C257" s="12"/>
      <c r="E257" s="12"/>
      <c r="F257" s="13"/>
    </row>
    <row r="258" spans="1:6" x14ac:dyDescent="0.25">
      <c r="A258" s="12"/>
      <c r="B258" s="12"/>
      <c r="C258" s="12"/>
      <c r="E258" s="12"/>
      <c r="F258" s="13"/>
    </row>
    <row r="259" spans="1:6" x14ac:dyDescent="0.25">
      <c r="A259" s="12"/>
      <c r="B259" s="12"/>
      <c r="C259" s="12"/>
      <c r="E259" s="12"/>
      <c r="F259" s="13"/>
    </row>
    <row r="260" spans="1:6" x14ac:dyDescent="0.25">
      <c r="A260" s="12"/>
      <c r="B260" s="12"/>
      <c r="C260" s="12"/>
      <c r="E260" s="12"/>
      <c r="F260" s="13"/>
    </row>
    <row r="261" spans="1:6" x14ac:dyDescent="0.25">
      <c r="A261" s="12"/>
      <c r="B261" s="12"/>
      <c r="C261" s="12"/>
      <c r="E261" s="12"/>
      <c r="F261" s="13"/>
    </row>
    <row r="262" spans="1:6" x14ac:dyDescent="0.25">
      <c r="A262" s="12"/>
      <c r="B262" s="12"/>
      <c r="C262" s="12"/>
      <c r="E262" s="12"/>
      <c r="F262" s="13"/>
    </row>
    <row r="263" spans="1:6" x14ac:dyDescent="0.25">
      <c r="A263" s="12"/>
      <c r="B263" s="12"/>
      <c r="C263" s="12"/>
      <c r="E263" s="12"/>
      <c r="F263" s="13"/>
    </row>
    <row r="264" spans="1:6" x14ac:dyDescent="0.25">
      <c r="A264" s="12"/>
      <c r="B264" s="12"/>
      <c r="C264" s="12"/>
      <c r="E264" s="12"/>
      <c r="F264" s="13"/>
    </row>
    <row r="265" spans="1:6" x14ac:dyDescent="0.25">
      <c r="A265" s="12"/>
      <c r="B265" s="12"/>
      <c r="C265" s="12"/>
      <c r="E265" s="12"/>
      <c r="F265" s="13"/>
    </row>
    <row r="266" spans="1:6" x14ac:dyDescent="0.25">
      <c r="A266" s="12"/>
      <c r="B266" s="12"/>
      <c r="C266" s="12"/>
      <c r="E266" s="12"/>
      <c r="F266" s="13"/>
    </row>
    <row r="267" spans="1:6" x14ac:dyDescent="0.25">
      <c r="A267" s="12"/>
      <c r="B267" s="12"/>
      <c r="C267" s="12"/>
      <c r="E267" s="12"/>
      <c r="F267" s="13"/>
    </row>
    <row r="268" spans="1:6" x14ac:dyDescent="0.25">
      <c r="A268" s="12"/>
      <c r="B268" s="12"/>
      <c r="C268" s="12"/>
      <c r="E268" s="12"/>
      <c r="F268" s="13"/>
    </row>
    <row r="269" spans="1:6" x14ac:dyDescent="0.25">
      <c r="A269" s="12"/>
      <c r="B269" s="12"/>
      <c r="C269" s="12"/>
      <c r="E269" s="12"/>
      <c r="F269" s="13"/>
    </row>
    <row r="270" spans="1:6" x14ac:dyDescent="0.25">
      <c r="A270" s="12"/>
      <c r="B270" s="12"/>
      <c r="C270" s="12"/>
      <c r="E270" s="12"/>
      <c r="F270" s="13"/>
    </row>
    <row r="271" spans="1:6" x14ac:dyDescent="0.25">
      <c r="A271" s="12"/>
      <c r="B271" s="12"/>
      <c r="C271" s="12"/>
      <c r="E271" s="12"/>
      <c r="F271" s="13"/>
    </row>
    <row r="272" spans="1:6" x14ac:dyDescent="0.25">
      <c r="A272" s="12"/>
      <c r="B272" s="12"/>
      <c r="C272" s="12"/>
      <c r="E272" s="12"/>
      <c r="F272" s="13"/>
    </row>
    <row r="273" spans="1:6" x14ac:dyDescent="0.25">
      <c r="A273" s="12"/>
      <c r="B273" s="12"/>
      <c r="C273" s="12"/>
      <c r="E273" s="12"/>
      <c r="F273" s="13"/>
    </row>
    <row r="274" spans="1:6" x14ac:dyDescent="0.25">
      <c r="A274" s="12"/>
      <c r="B274" s="12"/>
      <c r="C274" s="12"/>
      <c r="E274" s="12"/>
      <c r="F274" s="13"/>
    </row>
    <row r="275" spans="1:6" x14ac:dyDescent="0.25">
      <c r="A275" s="12"/>
      <c r="B275" s="12"/>
      <c r="C275" s="12"/>
      <c r="E275" s="12"/>
      <c r="F275" s="13"/>
    </row>
    <row r="276" spans="1:6" x14ac:dyDescent="0.25">
      <c r="A276" s="12"/>
      <c r="B276" s="12"/>
      <c r="C276" s="12"/>
      <c r="E276" s="12"/>
      <c r="F276" s="13"/>
    </row>
    <row r="277" spans="1:6" x14ac:dyDescent="0.25">
      <c r="A277" s="12"/>
      <c r="B277" s="12"/>
      <c r="C277" s="12"/>
      <c r="E277" s="12"/>
      <c r="F277" s="13"/>
    </row>
    <row r="278" spans="1:6" x14ac:dyDescent="0.25">
      <c r="A278" s="12"/>
      <c r="B278" s="12"/>
      <c r="C278" s="12"/>
      <c r="E278" s="12"/>
      <c r="F278" s="13"/>
    </row>
    <row r="279" spans="1:6" x14ac:dyDescent="0.25">
      <c r="A279" s="12"/>
      <c r="B279" s="12"/>
      <c r="C279" s="12"/>
      <c r="E279" s="12"/>
      <c r="F279" s="13"/>
    </row>
    <row r="280" spans="1:6" x14ac:dyDescent="0.25">
      <c r="A280" s="12"/>
      <c r="B280" s="12"/>
      <c r="C280" s="12"/>
      <c r="E280" s="12"/>
      <c r="F280" s="13"/>
    </row>
    <row r="281" spans="1:6" x14ac:dyDescent="0.25">
      <c r="A281" s="12"/>
      <c r="B281" s="12"/>
      <c r="C281" s="12"/>
      <c r="E281" s="12"/>
      <c r="F281" s="13"/>
    </row>
    <row r="282" spans="1:6" x14ac:dyDescent="0.25">
      <c r="A282" s="12"/>
      <c r="B282" s="12"/>
      <c r="C282" s="12"/>
      <c r="E282" s="12"/>
      <c r="F282" s="13"/>
    </row>
    <row r="283" spans="1:6" x14ac:dyDescent="0.25">
      <c r="A283" s="12"/>
      <c r="B283" s="12"/>
      <c r="C283" s="12"/>
      <c r="E283" s="12"/>
      <c r="F283" s="13"/>
    </row>
    <row r="284" spans="1:6" x14ac:dyDescent="0.25">
      <c r="A284" s="12"/>
      <c r="B284" s="12"/>
      <c r="C284" s="12"/>
      <c r="E284" s="12"/>
      <c r="F284" s="13"/>
    </row>
    <row r="285" spans="1:6" x14ac:dyDescent="0.25">
      <c r="A285" s="12"/>
      <c r="B285" s="12"/>
      <c r="C285" s="12"/>
      <c r="E285" s="12"/>
      <c r="F285" s="13"/>
    </row>
    <row r="286" spans="1:6" x14ac:dyDescent="0.25">
      <c r="A286" s="12"/>
      <c r="B286" s="12"/>
      <c r="C286" s="12"/>
      <c r="E286" s="12"/>
      <c r="F286" s="13"/>
    </row>
    <row r="287" spans="1:6" x14ac:dyDescent="0.25">
      <c r="A287" s="12"/>
      <c r="B287" s="12"/>
      <c r="C287" s="12"/>
      <c r="E287" s="12"/>
      <c r="F287" s="13"/>
    </row>
    <row r="288" spans="1:6" x14ac:dyDescent="0.25">
      <c r="A288" s="12"/>
      <c r="B288" s="12"/>
      <c r="C288" s="12"/>
      <c r="E288" s="12"/>
      <c r="F288" s="13"/>
    </row>
    <row r="289" spans="1:6" x14ac:dyDescent="0.25">
      <c r="A289" s="12"/>
      <c r="B289" s="12"/>
      <c r="C289" s="12"/>
      <c r="E289" s="12"/>
      <c r="F289" s="13"/>
    </row>
    <row r="290" spans="1:6" x14ac:dyDescent="0.25">
      <c r="A290" s="12"/>
      <c r="B290" s="12"/>
      <c r="C290" s="12"/>
      <c r="E290" s="12"/>
      <c r="F290" s="13"/>
    </row>
    <row r="291" spans="1:6" x14ac:dyDescent="0.25">
      <c r="A291" s="12"/>
      <c r="B291" s="12"/>
      <c r="C291" s="12"/>
      <c r="E291" s="12"/>
      <c r="F291" s="13"/>
    </row>
    <row r="292" spans="1:6" x14ac:dyDescent="0.25">
      <c r="A292" s="12"/>
      <c r="B292" s="12"/>
      <c r="C292" s="12"/>
      <c r="E292" s="12"/>
      <c r="F292" s="13"/>
    </row>
    <row r="293" spans="1:6" x14ac:dyDescent="0.25">
      <c r="A293" s="12"/>
      <c r="B293" s="12"/>
      <c r="C293" s="12"/>
      <c r="E293" s="12"/>
      <c r="F293" s="13"/>
    </row>
    <row r="294" spans="1:6" x14ac:dyDescent="0.25">
      <c r="A294" s="12"/>
      <c r="B294" s="12"/>
      <c r="C294" s="12"/>
      <c r="E294" s="12"/>
      <c r="F294" s="13"/>
    </row>
    <row r="295" spans="1:6" x14ac:dyDescent="0.25">
      <c r="A295" s="12"/>
      <c r="B295" s="12"/>
      <c r="C295" s="12"/>
      <c r="E295" s="12"/>
      <c r="F295" s="13"/>
    </row>
    <row r="296" spans="1:6" x14ac:dyDescent="0.25">
      <c r="A296" s="12"/>
      <c r="B296" s="12"/>
      <c r="C296" s="12"/>
      <c r="E296" s="12"/>
      <c r="F296" s="13"/>
    </row>
    <row r="297" spans="1:6" x14ac:dyDescent="0.25">
      <c r="A297" s="12"/>
      <c r="B297" s="12"/>
      <c r="C297" s="12"/>
      <c r="E297" s="12"/>
      <c r="F297" s="13"/>
    </row>
    <row r="298" spans="1:6" x14ac:dyDescent="0.25">
      <c r="A298" s="12"/>
      <c r="B298" s="12"/>
      <c r="C298" s="12"/>
      <c r="E298" s="12"/>
      <c r="F298" s="13"/>
    </row>
    <row r="299" spans="1:6" x14ac:dyDescent="0.25">
      <c r="A299" s="12"/>
      <c r="B299" s="12"/>
      <c r="C299" s="12"/>
      <c r="E299" s="12"/>
      <c r="F299" s="13"/>
    </row>
    <row r="300" spans="1:6" x14ac:dyDescent="0.25">
      <c r="A300" s="12"/>
      <c r="B300" s="12"/>
      <c r="C300" s="12"/>
      <c r="E300" s="12"/>
      <c r="F300" s="13"/>
    </row>
    <row r="301" spans="1:6" x14ac:dyDescent="0.25">
      <c r="A301" s="12"/>
      <c r="B301" s="12"/>
      <c r="C301" s="12"/>
      <c r="E301" s="12"/>
      <c r="F301" s="13"/>
    </row>
    <row r="302" spans="1:6" x14ac:dyDescent="0.25">
      <c r="A302" s="12"/>
      <c r="B302" s="12"/>
      <c r="C302" s="12"/>
      <c r="E302" s="12"/>
      <c r="F302" s="13"/>
    </row>
    <row r="303" spans="1:6" x14ac:dyDescent="0.25">
      <c r="A303" s="12"/>
      <c r="B303" s="12"/>
      <c r="C303" s="12"/>
      <c r="E303" s="12"/>
      <c r="F303" s="13"/>
    </row>
    <row r="304" spans="1:6" x14ac:dyDescent="0.25">
      <c r="A304" s="12"/>
      <c r="B304" s="12"/>
      <c r="C304" s="12"/>
      <c r="E304" s="12"/>
      <c r="F304" s="13"/>
    </row>
    <row r="305" spans="1:6" x14ac:dyDescent="0.25">
      <c r="A305" s="12"/>
      <c r="B305" s="12"/>
      <c r="C305" s="12"/>
      <c r="E305" s="12"/>
      <c r="F305" s="13"/>
    </row>
    <row r="306" spans="1:6" x14ac:dyDescent="0.25">
      <c r="A306" s="12"/>
      <c r="B306" s="12"/>
      <c r="C306" s="12"/>
      <c r="E306" s="12"/>
      <c r="F306" s="13"/>
    </row>
    <row r="307" spans="1:6" x14ac:dyDescent="0.25">
      <c r="A307" s="12"/>
      <c r="B307" s="12"/>
      <c r="C307" s="12"/>
      <c r="E307" s="12"/>
      <c r="F307" s="13"/>
    </row>
    <row r="308" spans="1:6" x14ac:dyDescent="0.25">
      <c r="A308" s="12"/>
      <c r="B308" s="12"/>
      <c r="C308" s="12"/>
      <c r="E308" s="12"/>
      <c r="F308" s="13"/>
    </row>
    <row r="309" spans="1:6" x14ac:dyDescent="0.25">
      <c r="A309" s="12"/>
      <c r="B309" s="12"/>
      <c r="C309" s="12"/>
      <c r="E309" s="12"/>
      <c r="F309" s="13"/>
    </row>
    <row r="310" spans="1:6" x14ac:dyDescent="0.25">
      <c r="A310" s="12"/>
      <c r="B310" s="12"/>
      <c r="C310" s="12"/>
      <c r="E310" s="12"/>
      <c r="F310" s="13"/>
    </row>
    <row r="311" spans="1:6" x14ac:dyDescent="0.25">
      <c r="A311" s="12"/>
      <c r="B311" s="12"/>
      <c r="C311" s="12"/>
      <c r="E311" s="12"/>
      <c r="F311" s="13"/>
    </row>
    <row r="312" spans="1:6" x14ac:dyDescent="0.25">
      <c r="A312" s="12"/>
      <c r="B312" s="12"/>
      <c r="C312" s="12"/>
      <c r="E312" s="12"/>
      <c r="F312" s="13"/>
    </row>
    <row r="313" spans="1:6" x14ac:dyDescent="0.25">
      <c r="A313" s="12"/>
      <c r="B313" s="12"/>
      <c r="C313" s="12"/>
      <c r="E313" s="12"/>
      <c r="F313" s="13"/>
    </row>
    <row r="314" spans="1:6" x14ac:dyDescent="0.25">
      <c r="A314" s="12"/>
      <c r="B314" s="12"/>
      <c r="C314" s="12"/>
      <c r="E314" s="12"/>
      <c r="F314" s="13"/>
    </row>
    <row r="315" spans="1:6" x14ac:dyDescent="0.25">
      <c r="A315" s="12"/>
      <c r="B315" s="12"/>
      <c r="C315" s="12"/>
      <c r="E315" s="12"/>
      <c r="F315" s="13"/>
    </row>
    <row r="316" spans="1:6" x14ac:dyDescent="0.25">
      <c r="A316" s="12"/>
      <c r="B316" s="12"/>
      <c r="C316" s="12"/>
      <c r="E316" s="12"/>
      <c r="F316" s="13"/>
    </row>
    <row r="317" spans="1:6" x14ac:dyDescent="0.25">
      <c r="A317" s="12"/>
      <c r="B317" s="12"/>
      <c r="C317" s="12"/>
      <c r="E317" s="12"/>
      <c r="F317" s="13"/>
    </row>
    <row r="318" spans="1:6" x14ac:dyDescent="0.25">
      <c r="A318" s="12"/>
      <c r="B318" s="12"/>
      <c r="C318" s="12"/>
      <c r="E318" s="12"/>
      <c r="F318" s="13"/>
    </row>
    <row r="319" spans="1:6" x14ac:dyDescent="0.25">
      <c r="A319" s="12"/>
      <c r="B319" s="12"/>
      <c r="C319" s="12"/>
      <c r="E319" s="12"/>
      <c r="F319" s="13"/>
    </row>
    <row r="320" spans="1:6" x14ac:dyDescent="0.25">
      <c r="A320" s="12"/>
      <c r="B320" s="12"/>
      <c r="C320" s="12"/>
      <c r="E320" s="12"/>
      <c r="F320" s="13"/>
    </row>
    <row r="321" spans="1:6" x14ac:dyDescent="0.25">
      <c r="A321" s="12"/>
      <c r="B321" s="12"/>
      <c r="C321" s="12"/>
      <c r="E321" s="12"/>
      <c r="F321" s="13"/>
    </row>
    <row r="322" spans="1:6" x14ac:dyDescent="0.25">
      <c r="A322" s="12"/>
      <c r="B322" s="12"/>
      <c r="C322" s="12"/>
      <c r="E322" s="12"/>
      <c r="F322" s="13"/>
    </row>
    <row r="323" spans="1:6" x14ac:dyDescent="0.25">
      <c r="A323" s="12"/>
      <c r="B323" s="12"/>
      <c r="C323" s="12"/>
      <c r="E323" s="12"/>
      <c r="F323" s="13"/>
    </row>
    <row r="324" spans="1:6" x14ac:dyDescent="0.25">
      <c r="A324" s="12"/>
      <c r="B324" s="12"/>
      <c r="C324" s="12"/>
      <c r="E324" s="12"/>
      <c r="F324" s="13"/>
    </row>
    <row r="325" spans="1:6" x14ac:dyDescent="0.25">
      <c r="A325" s="12"/>
      <c r="B325" s="12"/>
      <c r="C325" s="12"/>
      <c r="E325" s="12"/>
      <c r="F325" s="13"/>
    </row>
    <row r="326" spans="1:6" x14ac:dyDescent="0.25">
      <c r="A326" s="12"/>
      <c r="B326" s="12"/>
      <c r="C326" s="12"/>
      <c r="E326" s="12"/>
      <c r="F326" s="13"/>
    </row>
    <row r="327" spans="1:6" x14ac:dyDescent="0.25">
      <c r="A327" s="12"/>
      <c r="B327" s="12"/>
      <c r="C327" s="12"/>
      <c r="E327" s="12"/>
      <c r="F327" s="13"/>
    </row>
    <row r="328" spans="1:6" x14ac:dyDescent="0.25">
      <c r="A328" s="12"/>
      <c r="B328" s="12"/>
      <c r="C328" s="12"/>
      <c r="E328" s="12"/>
      <c r="F328" s="13"/>
    </row>
    <row r="329" spans="1:6" x14ac:dyDescent="0.25">
      <c r="A329" s="12"/>
      <c r="B329" s="12"/>
      <c r="C329" s="12"/>
      <c r="E329" s="12"/>
      <c r="F329" s="13"/>
    </row>
    <row r="330" spans="1:6" x14ac:dyDescent="0.25">
      <c r="A330" s="12"/>
      <c r="B330" s="12"/>
      <c r="C330" s="12"/>
      <c r="E330" s="12"/>
      <c r="F330" s="13"/>
    </row>
    <row r="331" spans="1:6" x14ac:dyDescent="0.25">
      <c r="A331" s="12"/>
      <c r="B331" s="12"/>
      <c r="C331" s="12"/>
      <c r="E331" s="12"/>
      <c r="F331" s="13"/>
    </row>
    <row r="332" spans="1:6" x14ac:dyDescent="0.25">
      <c r="A332" s="12"/>
      <c r="B332" s="12"/>
      <c r="C332" s="12"/>
      <c r="E332" s="12"/>
      <c r="F332" s="13"/>
    </row>
    <row r="333" spans="1:6" x14ac:dyDescent="0.25">
      <c r="A333" s="12"/>
      <c r="B333" s="12"/>
      <c r="C333" s="12"/>
      <c r="E333" s="12"/>
      <c r="F333" s="13"/>
    </row>
    <row r="334" spans="1:6" x14ac:dyDescent="0.25">
      <c r="A334" s="12"/>
      <c r="B334" s="12"/>
      <c r="C334" s="12"/>
      <c r="E334" s="12"/>
      <c r="F334" s="13"/>
    </row>
    <row r="335" spans="1:6" x14ac:dyDescent="0.25">
      <c r="A335" s="12"/>
      <c r="B335" s="12"/>
      <c r="C335" s="12"/>
      <c r="E335" s="12"/>
      <c r="F335" s="13"/>
    </row>
    <row r="336" spans="1:6" x14ac:dyDescent="0.25">
      <c r="A336" s="12"/>
      <c r="B336" s="12"/>
      <c r="C336" s="12"/>
      <c r="E336" s="12"/>
      <c r="F336" s="13"/>
    </row>
    <row r="337" spans="1:6" x14ac:dyDescent="0.25">
      <c r="A337" s="12"/>
      <c r="B337" s="12"/>
      <c r="C337" s="12"/>
      <c r="E337" s="12"/>
      <c r="F337" s="13"/>
    </row>
    <row r="338" spans="1:6" x14ac:dyDescent="0.25">
      <c r="A338" s="12"/>
      <c r="B338" s="12"/>
      <c r="C338" s="12"/>
      <c r="E338" s="12"/>
      <c r="F338" s="13"/>
    </row>
    <row r="339" spans="1:6" x14ac:dyDescent="0.25">
      <c r="A339" s="12"/>
      <c r="B339" s="12"/>
      <c r="C339" s="12"/>
      <c r="E339" s="12"/>
      <c r="F339" s="13"/>
    </row>
    <row r="340" spans="1:6" x14ac:dyDescent="0.25">
      <c r="A340" s="12"/>
      <c r="B340" s="12"/>
      <c r="C340" s="12"/>
      <c r="E340" s="12"/>
      <c r="F340" s="13"/>
    </row>
    <row r="341" spans="1:6" x14ac:dyDescent="0.25">
      <c r="A341" s="12"/>
      <c r="B341" s="12"/>
      <c r="C341" s="12"/>
      <c r="E341" s="12"/>
      <c r="F341" s="13"/>
    </row>
    <row r="342" spans="1:6" x14ac:dyDescent="0.25">
      <c r="A342" s="12"/>
      <c r="B342" s="12"/>
      <c r="C342" s="12"/>
      <c r="E342" s="12"/>
      <c r="F342" s="13"/>
    </row>
    <row r="343" spans="1:6" x14ac:dyDescent="0.25">
      <c r="A343" s="12"/>
      <c r="B343" s="12"/>
      <c r="C343" s="12"/>
      <c r="E343" s="12"/>
      <c r="F343" s="13"/>
    </row>
    <row r="344" spans="1:6" x14ac:dyDescent="0.25">
      <c r="A344" s="12"/>
      <c r="B344" s="12"/>
      <c r="C344" s="12"/>
      <c r="E344" s="12"/>
      <c r="F344" s="13"/>
    </row>
    <row r="345" spans="1:6" x14ac:dyDescent="0.25">
      <c r="A345" s="12"/>
      <c r="B345" s="12"/>
      <c r="C345" s="12"/>
      <c r="E345" s="12"/>
      <c r="F345" s="13"/>
    </row>
    <row r="346" spans="1:6" x14ac:dyDescent="0.25">
      <c r="A346" s="12"/>
      <c r="B346" s="12"/>
      <c r="C346" s="12"/>
      <c r="E346" s="12"/>
      <c r="F346" s="13"/>
    </row>
    <row r="347" spans="1:6" x14ac:dyDescent="0.25">
      <c r="A347" s="12"/>
      <c r="B347" s="12"/>
      <c r="C347" s="12"/>
      <c r="E347" s="12"/>
      <c r="F347" s="13"/>
    </row>
    <row r="348" spans="1:6" x14ac:dyDescent="0.25">
      <c r="A348" s="12"/>
      <c r="B348" s="12"/>
      <c r="C348" s="12"/>
      <c r="E348" s="12"/>
      <c r="F348" s="13"/>
    </row>
    <row r="349" spans="1:6" x14ac:dyDescent="0.25">
      <c r="A349" s="12"/>
      <c r="B349" s="12"/>
      <c r="C349" s="12"/>
      <c r="E349" s="12"/>
      <c r="F349" s="13"/>
    </row>
    <row r="350" spans="1:6" x14ac:dyDescent="0.25">
      <c r="A350" s="12"/>
      <c r="B350" s="12"/>
      <c r="C350" s="12"/>
      <c r="E350" s="12"/>
      <c r="F350" s="13"/>
    </row>
    <row r="351" spans="1:6" x14ac:dyDescent="0.25">
      <c r="A351" s="12"/>
      <c r="B351" s="12"/>
      <c r="C351" s="12"/>
      <c r="E351" s="12"/>
      <c r="F351" s="13"/>
    </row>
    <row r="352" spans="1:6" x14ac:dyDescent="0.25">
      <c r="A352" s="12"/>
      <c r="B352" s="12"/>
      <c r="C352" s="12"/>
      <c r="E352" s="12"/>
      <c r="F352" s="13"/>
    </row>
    <row r="353" spans="1:6" x14ac:dyDescent="0.25">
      <c r="A353" s="12"/>
      <c r="B353" s="12"/>
      <c r="C353" s="12"/>
      <c r="E353" s="12"/>
      <c r="F353" s="13"/>
    </row>
    <row r="354" spans="1:6" x14ac:dyDescent="0.25">
      <c r="A354" s="12"/>
      <c r="B354" s="12"/>
      <c r="C354" s="12"/>
      <c r="E354" s="12"/>
      <c r="F354" s="13"/>
    </row>
    <row r="355" spans="1:6" x14ac:dyDescent="0.25">
      <c r="A355" s="12"/>
      <c r="B355" s="12"/>
      <c r="C355" s="12"/>
      <c r="E355" s="12"/>
      <c r="F355" s="13"/>
    </row>
    <row r="356" spans="1:6" x14ac:dyDescent="0.25">
      <c r="A356" s="12"/>
      <c r="B356" s="12"/>
      <c r="C356" s="12"/>
      <c r="E356" s="12"/>
      <c r="F356" s="13"/>
    </row>
    <row r="357" spans="1:6" x14ac:dyDescent="0.25">
      <c r="A357" s="12"/>
      <c r="B357" s="12"/>
      <c r="C357" s="12"/>
      <c r="E357" s="12"/>
      <c r="F357" s="13"/>
    </row>
    <row r="358" spans="1:6" x14ac:dyDescent="0.25">
      <c r="A358" s="12"/>
      <c r="B358" s="12"/>
      <c r="C358" s="12"/>
      <c r="E358" s="12"/>
      <c r="F358" s="13"/>
    </row>
    <row r="359" spans="1:6" x14ac:dyDescent="0.25">
      <c r="A359" s="12"/>
      <c r="B359" s="12"/>
      <c r="C359" s="12"/>
      <c r="E359" s="12"/>
      <c r="F359" s="13"/>
    </row>
    <row r="360" spans="1:6" x14ac:dyDescent="0.25">
      <c r="A360" s="12"/>
      <c r="B360" s="12"/>
      <c r="C360" s="12"/>
      <c r="E360" s="12"/>
      <c r="F360" s="13"/>
    </row>
    <row r="361" spans="1:6" x14ac:dyDescent="0.25">
      <c r="A361" s="12"/>
      <c r="B361" s="12"/>
      <c r="C361" s="12"/>
      <c r="E361" s="12"/>
      <c r="F361" s="13"/>
    </row>
    <row r="362" spans="1:6" x14ac:dyDescent="0.25">
      <c r="A362" s="12"/>
      <c r="B362" s="12"/>
      <c r="C362" s="12"/>
      <c r="E362" s="12"/>
      <c r="F362" s="13"/>
    </row>
    <row r="363" spans="1:6" x14ac:dyDescent="0.25">
      <c r="A363" s="12"/>
      <c r="B363" s="12"/>
      <c r="C363" s="12"/>
      <c r="E363" s="12"/>
      <c r="F363" s="13"/>
    </row>
    <row r="364" spans="1:6" x14ac:dyDescent="0.25">
      <c r="A364" s="12"/>
      <c r="B364" s="12"/>
      <c r="C364" s="12"/>
      <c r="E364" s="12"/>
      <c r="F364" s="13"/>
    </row>
    <row r="365" spans="1:6" x14ac:dyDescent="0.25">
      <c r="A365" s="12"/>
      <c r="B365" s="12"/>
      <c r="C365" s="12"/>
      <c r="E365" s="12"/>
      <c r="F365" s="13"/>
    </row>
    <row r="366" spans="1:6" x14ac:dyDescent="0.25">
      <c r="A366" s="12"/>
      <c r="B366" s="12"/>
      <c r="C366" s="12"/>
      <c r="E366" s="12"/>
      <c r="F366" s="13"/>
    </row>
    <row r="367" spans="1:6" x14ac:dyDescent="0.25">
      <c r="A367" s="12"/>
      <c r="B367" s="12"/>
      <c r="C367" s="12"/>
      <c r="E367" s="12"/>
      <c r="F367" s="13"/>
    </row>
    <row r="368" spans="1:6" x14ac:dyDescent="0.25">
      <c r="A368" s="12"/>
      <c r="B368" s="12"/>
      <c r="C368" s="12"/>
      <c r="E368" s="12"/>
      <c r="F368" s="13"/>
    </row>
    <row r="369" spans="1:6" x14ac:dyDescent="0.25">
      <c r="A369" s="12"/>
      <c r="B369" s="12"/>
      <c r="C369" s="12"/>
      <c r="E369" s="12"/>
      <c r="F369" s="13"/>
    </row>
    <row r="370" spans="1:6" x14ac:dyDescent="0.25">
      <c r="A370" s="12"/>
      <c r="B370" s="12"/>
      <c r="C370" s="12"/>
      <c r="E370" s="12"/>
      <c r="F370" s="13"/>
    </row>
    <row r="371" spans="1:6" x14ac:dyDescent="0.25">
      <c r="A371" s="12"/>
      <c r="B371" s="12"/>
      <c r="C371" s="12"/>
      <c r="E371" s="12"/>
      <c r="F371" s="13"/>
    </row>
    <row r="372" spans="1:6" x14ac:dyDescent="0.25">
      <c r="A372" s="12"/>
      <c r="B372" s="12"/>
      <c r="C372" s="12"/>
      <c r="E372" s="12"/>
      <c r="F372" s="13"/>
    </row>
    <row r="373" spans="1:6" x14ac:dyDescent="0.25">
      <c r="A373" s="12"/>
      <c r="B373" s="12"/>
      <c r="C373" s="12"/>
      <c r="E373" s="12"/>
      <c r="F373" s="13"/>
    </row>
    <row r="374" spans="1:6" x14ac:dyDescent="0.25">
      <c r="A374" s="12"/>
      <c r="B374" s="12"/>
      <c r="C374" s="12"/>
      <c r="E374" s="12"/>
      <c r="F374" s="13"/>
    </row>
    <row r="375" spans="1:6" x14ac:dyDescent="0.25">
      <c r="A375" s="12"/>
      <c r="B375" s="12"/>
      <c r="C375" s="12"/>
      <c r="E375" s="12"/>
      <c r="F375" s="13"/>
    </row>
    <row r="376" spans="1:6" x14ac:dyDescent="0.25">
      <c r="A376" s="12"/>
      <c r="B376" s="12"/>
      <c r="C376" s="12"/>
      <c r="E376" s="12"/>
      <c r="F376" s="13"/>
    </row>
    <row r="377" spans="1:6" x14ac:dyDescent="0.25">
      <c r="A377" s="12"/>
      <c r="B377" s="12"/>
      <c r="C377" s="12"/>
      <c r="E377" s="12"/>
      <c r="F377" s="13"/>
    </row>
    <row r="378" spans="1:6" x14ac:dyDescent="0.25">
      <c r="A378" s="12"/>
      <c r="B378" s="12"/>
      <c r="C378" s="12"/>
      <c r="E378" s="12"/>
      <c r="F378" s="13"/>
    </row>
    <row r="379" spans="1:6" x14ac:dyDescent="0.25">
      <c r="A379" s="12"/>
      <c r="B379" s="12"/>
      <c r="C379" s="12"/>
      <c r="E379" s="12"/>
      <c r="F379" s="13"/>
    </row>
    <row r="380" spans="1:6" x14ac:dyDescent="0.25">
      <c r="A380" s="12"/>
      <c r="B380" s="12"/>
      <c r="C380" s="12"/>
      <c r="E380" s="12"/>
      <c r="F380" s="13"/>
    </row>
    <row r="381" spans="1:6" x14ac:dyDescent="0.25">
      <c r="A381" s="12"/>
      <c r="B381" s="12"/>
      <c r="C381" s="12"/>
      <c r="E381" s="12"/>
      <c r="F381" s="13"/>
    </row>
    <row r="382" spans="1:6" x14ac:dyDescent="0.25">
      <c r="A382" s="12"/>
      <c r="B382" s="12"/>
      <c r="C382" s="12"/>
      <c r="E382" s="12"/>
      <c r="F382" s="13"/>
    </row>
    <row r="383" spans="1:6" x14ac:dyDescent="0.25">
      <c r="A383" s="12"/>
      <c r="B383" s="12"/>
      <c r="C383" s="12"/>
      <c r="E383" s="12"/>
      <c r="F383" s="13"/>
    </row>
    <row r="384" spans="1:6" x14ac:dyDescent="0.25">
      <c r="A384" s="12"/>
      <c r="B384" s="12"/>
      <c r="C384" s="12"/>
      <c r="E384" s="12"/>
      <c r="F384" s="13"/>
    </row>
    <row r="385" spans="1:6" x14ac:dyDescent="0.25">
      <c r="A385" s="12"/>
      <c r="B385" s="12"/>
      <c r="C385" s="12"/>
      <c r="E385" s="12"/>
      <c r="F385" s="13"/>
    </row>
    <row r="386" spans="1:6" x14ac:dyDescent="0.25">
      <c r="A386" s="12"/>
      <c r="B386" s="12"/>
      <c r="C386" s="12"/>
      <c r="E386" s="12"/>
      <c r="F386" s="13"/>
    </row>
    <row r="387" spans="1:6" x14ac:dyDescent="0.25">
      <c r="A387" s="12"/>
      <c r="B387" s="12"/>
      <c r="C387" s="12"/>
      <c r="E387" s="12"/>
      <c r="F387" s="13"/>
    </row>
    <row r="388" spans="1:6" x14ac:dyDescent="0.25">
      <c r="A388" s="12"/>
      <c r="B388" s="12"/>
      <c r="C388" s="12"/>
      <c r="E388" s="12"/>
      <c r="F388" s="13"/>
    </row>
    <row r="389" spans="1:6" x14ac:dyDescent="0.25">
      <c r="A389" s="12"/>
      <c r="B389" s="12"/>
      <c r="C389" s="12"/>
      <c r="E389" s="12"/>
      <c r="F389" s="13"/>
    </row>
    <row r="390" spans="1:6" x14ac:dyDescent="0.25">
      <c r="A390" s="12"/>
      <c r="B390" s="12"/>
      <c r="C390" s="12"/>
      <c r="E390" s="12"/>
      <c r="F390" s="13"/>
    </row>
    <row r="391" spans="1:6" x14ac:dyDescent="0.25">
      <c r="A391" s="12"/>
      <c r="B391" s="12"/>
      <c r="C391" s="12"/>
      <c r="E391" s="12"/>
      <c r="F391" s="13"/>
    </row>
    <row r="392" spans="1:6" x14ac:dyDescent="0.25">
      <c r="A392" s="12"/>
      <c r="B392" s="12"/>
      <c r="C392" s="12"/>
      <c r="E392" s="12"/>
      <c r="F392" s="13"/>
    </row>
    <row r="393" spans="1:6" x14ac:dyDescent="0.25">
      <c r="A393" s="12"/>
      <c r="B393" s="12"/>
      <c r="C393" s="12"/>
      <c r="E393" s="12"/>
      <c r="F393" s="13"/>
    </row>
    <row r="394" spans="1:6" x14ac:dyDescent="0.25">
      <c r="A394" s="12"/>
      <c r="B394" s="12"/>
      <c r="C394" s="12"/>
      <c r="E394" s="12"/>
      <c r="F394" s="13"/>
    </row>
    <row r="395" spans="1:6" x14ac:dyDescent="0.25">
      <c r="A395" s="12"/>
      <c r="B395" s="12"/>
      <c r="C395" s="12"/>
      <c r="E395" s="12"/>
      <c r="F395" s="13"/>
    </row>
    <row r="396" spans="1:6" x14ac:dyDescent="0.25">
      <c r="A396" s="12"/>
      <c r="B396" s="12"/>
      <c r="C396" s="12"/>
      <c r="E396" s="12"/>
      <c r="F396" s="13"/>
    </row>
    <row r="397" spans="1:6" x14ac:dyDescent="0.25">
      <c r="A397" s="12"/>
      <c r="B397" s="12"/>
      <c r="C397" s="12"/>
      <c r="E397" s="12"/>
      <c r="F397" s="13"/>
    </row>
    <row r="398" spans="1:6" x14ac:dyDescent="0.25">
      <c r="A398" s="12"/>
      <c r="B398" s="12"/>
      <c r="C398" s="12"/>
      <c r="E398" s="12"/>
      <c r="F398" s="13"/>
    </row>
    <row r="399" spans="1:6" x14ac:dyDescent="0.25">
      <c r="A399" s="12"/>
      <c r="B399" s="12"/>
      <c r="C399" s="12"/>
      <c r="E399" s="12"/>
      <c r="F399" s="13"/>
    </row>
    <row r="400" spans="1:6" x14ac:dyDescent="0.25">
      <c r="A400" s="12"/>
      <c r="B400" s="12"/>
      <c r="C400" s="12"/>
      <c r="E400" s="12"/>
      <c r="F400" s="13"/>
    </row>
    <row r="401" spans="1:6" x14ac:dyDescent="0.25">
      <c r="A401" s="12"/>
      <c r="B401" s="12"/>
      <c r="C401" s="12"/>
      <c r="E401" s="12"/>
      <c r="F401" s="13"/>
    </row>
    <row r="402" spans="1:6" x14ac:dyDescent="0.25">
      <c r="A402" s="12"/>
      <c r="B402" s="12"/>
      <c r="C402" s="12"/>
      <c r="E402" s="12"/>
      <c r="F402" s="13"/>
    </row>
    <row r="403" spans="1:6" x14ac:dyDescent="0.25">
      <c r="A403" s="12"/>
      <c r="B403" s="12"/>
      <c r="C403" s="12"/>
      <c r="E403" s="12"/>
      <c r="F403" s="13"/>
    </row>
    <row r="404" spans="1:6" x14ac:dyDescent="0.25">
      <c r="A404" s="12"/>
      <c r="B404" s="12"/>
      <c r="C404" s="12"/>
      <c r="E404" s="12"/>
      <c r="F404" s="13"/>
    </row>
    <row r="405" spans="1:6" x14ac:dyDescent="0.25">
      <c r="A405" s="12"/>
      <c r="B405" s="12"/>
      <c r="C405" s="12"/>
      <c r="E405" s="12"/>
      <c r="F405" s="13"/>
    </row>
    <row r="406" spans="1:6" x14ac:dyDescent="0.25">
      <c r="A406" s="12"/>
      <c r="B406" s="12"/>
      <c r="C406" s="12"/>
      <c r="E406" s="12"/>
      <c r="F406" s="13"/>
    </row>
    <row r="407" spans="1:6" x14ac:dyDescent="0.25">
      <c r="A407" s="12"/>
      <c r="B407" s="12"/>
      <c r="C407" s="12"/>
      <c r="E407" s="12"/>
      <c r="F407" s="13"/>
    </row>
    <row r="408" spans="1:6" x14ac:dyDescent="0.25">
      <c r="A408" s="12"/>
      <c r="B408" s="12"/>
      <c r="C408" s="12"/>
      <c r="E408" s="12"/>
      <c r="F408" s="13"/>
    </row>
    <row r="409" spans="1:6" x14ac:dyDescent="0.25">
      <c r="A409" s="12"/>
      <c r="B409" s="12"/>
      <c r="C409" s="12"/>
      <c r="E409" s="12"/>
      <c r="F409" s="13"/>
    </row>
    <row r="410" spans="1:6" x14ac:dyDescent="0.25">
      <c r="A410" s="12"/>
      <c r="B410" s="12"/>
      <c r="C410" s="12"/>
      <c r="E410" s="12"/>
      <c r="F410" s="13"/>
    </row>
    <row r="411" spans="1:6" x14ac:dyDescent="0.25">
      <c r="A411" s="12"/>
      <c r="B411" s="12"/>
      <c r="C411" s="12"/>
      <c r="E411" s="12"/>
      <c r="F411" s="13"/>
    </row>
    <row r="412" spans="1:6" x14ac:dyDescent="0.25">
      <c r="A412" s="12"/>
      <c r="B412" s="12"/>
      <c r="C412" s="12"/>
      <c r="E412" s="12"/>
      <c r="F412" s="13"/>
    </row>
    <row r="413" spans="1:6" x14ac:dyDescent="0.25">
      <c r="A413" s="12"/>
      <c r="B413" s="12"/>
      <c r="C413" s="12"/>
      <c r="E413" s="12"/>
      <c r="F413" s="13"/>
    </row>
    <row r="414" spans="1:6" x14ac:dyDescent="0.25">
      <c r="A414" s="12"/>
      <c r="B414" s="12"/>
      <c r="C414" s="12"/>
      <c r="E414" s="12"/>
      <c r="F414" s="13"/>
    </row>
    <row r="415" spans="1:6" x14ac:dyDescent="0.25">
      <c r="A415" s="12"/>
      <c r="B415" s="12"/>
      <c r="C415" s="12"/>
      <c r="E415" s="12"/>
      <c r="F415" s="13"/>
    </row>
    <row r="416" spans="1:6" x14ac:dyDescent="0.25">
      <c r="A416" s="12"/>
      <c r="B416" s="12"/>
      <c r="C416" s="12"/>
      <c r="E416" s="12"/>
      <c r="F416" s="13"/>
    </row>
    <row r="417" spans="1:6" x14ac:dyDescent="0.25">
      <c r="A417" s="12"/>
      <c r="B417" s="12"/>
      <c r="C417" s="12"/>
      <c r="E417" s="12"/>
      <c r="F417" s="13"/>
    </row>
    <row r="418" spans="1:6" x14ac:dyDescent="0.25">
      <c r="A418" s="12"/>
      <c r="B418" s="12"/>
      <c r="C418" s="12"/>
      <c r="E418" s="12"/>
      <c r="F418" s="13"/>
    </row>
    <row r="419" spans="1:6" x14ac:dyDescent="0.25">
      <c r="A419" s="12"/>
      <c r="B419" s="12"/>
      <c r="C419" s="12"/>
      <c r="E419" s="12"/>
      <c r="F419" s="13"/>
    </row>
    <row r="420" spans="1:6" x14ac:dyDescent="0.25">
      <c r="A420" s="12"/>
      <c r="B420" s="12"/>
      <c r="C420" s="12"/>
      <c r="E420" s="12"/>
      <c r="F420" s="13"/>
    </row>
    <row r="421" spans="1:6" x14ac:dyDescent="0.25">
      <c r="A421" s="12"/>
      <c r="B421" s="12"/>
      <c r="C421" s="12"/>
      <c r="E421" s="12"/>
      <c r="F421" s="13"/>
    </row>
    <row r="422" spans="1:6" x14ac:dyDescent="0.25">
      <c r="A422" s="12"/>
      <c r="B422" s="12"/>
      <c r="C422" s="12"/>
      <c r="E422" s="12"/>
      <c r="F422" s="13"/>
    </row>
    <row r="423" spans="1:6" x14ac:dyDescent="0.25">
      <c r="A423" s="12"/>
      <c r="B423" s="12"/>
      <c r="C423" s="12"/>
      <c r="E423" s="12"/>
      <c r="F423" s="13"/>
    </row>
    <row r="424" spans="1:6" x14ac:dyDescent="0.25">
      <c r="A424" s="12"/>
      <c r="B424" s="12"/>
      <c r="C424" s="12"/>
      <c r="E424" s="12"/>
      <c r="F424" s="13"/>
    </row>
    <row r="425" spans="1:6" x14ac:dyDescent="0.25">
      <c r="A425" s="12"/>
      <c r="B425" s="12"/>
      <c r="C425" s="12"/>
      <c r="E425" s="12"/>
      <c r="F425" s="13"/>
    </row>
    <row r="426" spans="1:6" x14ac:dyDescent="0.25">
      <c r="A426" s="12"/>
      <c r="B426" s="12"/>
      <c r="C426" s="12"/>
      <c r="E426" s="12"/>
      <c r="F426" s="13"/>
    </row>
    <row r="427" spans="1:6" x14ac:dyDescent="0.25">
      <c r="A427" s="12"/>
      <c r="B427" s="12"/>
      <c r="C427" s="12"/>
      <c r="E427" s="12"/>
      <c r="F427" s="13"/>
    </row>
    <row r="428" spans="1:6" x14ac:dyDescent="0.25">
      <c r="A428" s="12"/>
      <c r="B428" s="12"/>
      <c r="C428" s="12"/>
      <c r="E428" s="12"/>
      <c r="F428" s="13"/>
    </row>
    <row r="429" spans="1:6" x14ac:dyDescent="0.25">
      <c r="A429" s="12"/>
      <c r="B429" s="12"/>
      <c r="C429" s="12"/>
      <c r="E429" s="12"/>
      <c r="F429" s="13"/>
    </row>
    <row r="430" spans="1:6" x14ac:dyDescent="0.25">
      <c r="A430" s="12"/>
      <c r="B430" s="12"/>
      <c r="C430" s="12"/>
      <c r="E430" s="12"/>
      <c r="F430" s="13"/>
    </row>
    <row r="431" spans="1:6" x14ac:dyDescent="0.25">
      <c r="A431" s="12"/>
      <c r="B431" s="12"/>
      <c r="C431" s="12"/>
      <c r="E431" s="12"/>
      <c r="F431" s="13"/>
    </row>
    <row r="432" spans="1:6" x14ac:dyDescent="0.25">
      <c r="A432" s="12"/>
      <c r="B432" s="12"/>
      <c r="C432" s="12"/>
      <c r="E432" s="12"/>
      <c r="F432" s="13"/>
    </row>
    <row r="433" spans="1:6" x14ac:dyDescent="0.25">
      <c r="A433" s="12"/>
      <c r="B433" s="12"/>
      <c r="C433" s="12"/>
      <c r="E433" s="12"/>
      <c r="F433" s="13"/>
    </row>
    <row r="434" spans="1:6" x14ac:dyDescent="0.25">
      <c r="A434" s="12"/>
      <c r="B434" s="12"/>
      <c r="C434" s="12"/>
      <c r="E434" s="12"/>
      <c r="F434" s="13"/>
    </row>
    <row r="435" spans="1:6" x14ac:dyDescent="0.25">
      <c r="A435" s="12"/>
      <c r="B435" s="12"/>
      <c r="C435" s="12"/>
      <c r="E435" s="12"/>
      <c r="F435" s="13"/>
    </row>
    <row r="436" spans="1:6" x14ac:dyDescent="0.25">
      <c r="A436" s="12"/>
      <c r="B436" s="12"/>
      <c r="C436" s="12"/>
      <c r="E436" s="12"/>
      <c r="F436" s="13"/>
    </row>
    <row r="437" spans="1:6" x14ac:dyDescent="0.25">
      <c r="A437" s="12"/>
      <c r="B437" s="12"/>
      <c r="C437" s="12"/>
      <c r="E437" s="12"/>
      <c r="F437" s="13"/>
    </row>
    <row r="438" spans="1:6" x14ac:dyDescent="0.25">
      <c r="A438" s="12"/>
      <c r="B438" s="12"/>
      <c r="C438" s="12"/>
      <c r="E438" s="12"/>
      <c r="F438" s="13"/>
    </row>
    <row r="439" spans="1:6" x14ac:dyDescent="0.25">
      <c r="A439" s="12"/>
      <c r="B439" s="12"/>
      <c r="C439" s="12"/>
      <c r="E439" s="12"/>
      <c r="F439" s="13"/>
    </row>
    <row r="440" spans="1:6" x14ac:dyDescent="0.25">
      <c r="A440" s="12"/>
      <c r="B440" s="12"/>
      <c r="C440" s="12"/>
      <c r="E440" s="12"/>
      <c r="F440" s="13"/>
    </row>
    <row r="441" spans="1:6" x14ac:dyDescent="0.25">
      <c r="A441" s="12"/>
      <c r="B441" s="12"/>
      <c r="C441" s="12"/>
      <c r="E441" s="12"/>
      <c r="F441" s="13"/>
    </row>
    <row r="442" spans="1:6" x14ac:dyDescent="0.25">
      <c r="A442" s="12"/>
      <c r="B442" s="12"/>
      <c r="C442" s="12"/>
      <c r="E442" s="12"/>
      <c r="F442" s="13"/>
    </row>
    <row r="443" spans="1:6" x14ac:dyDescent="0.25">
      <c r="A443" s="12"/>
      <c r="B443" s="12"/>
      <c r="C443" s="12"/>
      <c r="E443" s="12"/>
      <c r="F443" s="13"/>
    </row>
    <row r="444" spans="1:6" x14ac:dyDescent="0.25">
      <c r="A444" s="12"/>
      <c r="B444" s="12"/>
      <c r="C444" s="12"/>
      <c r="E444" s="12"/>
      <c r="F444" s="13"/>
    </row>
    <row r="445" spans="1:6" x14ac:dyDescent="0.25">
      <c r="A445" s="12"/>
      <c r="B445" s="12"/>
      <c r="C445" s="12"/>
      <c r="E445" s="12"/>
      <c r="F445" s="13"/>
    </row>
    <row r="446" spans="1:6" x14ac:dyDescent="0.25">
      <c r="A446" s="12"/>
      <c r="B446" s="12"/>
      <c r="C446" s="12"/>
      <c r="E446" s="12"/>
      <c r="F446" s="13"/>
    </row>
    <row r="447" spans="1:6" x14ac:dyDescent="0.25">
      <c r="A447" s="12"/>
      <c r="B447" s="12"/>
      <c r="C447" s="12"/>
      <c r="E447" s="12"/>
      <c r="F447" s="13"/>
    </row>
    <row r="448" spans="1:6" x14ac:dyDescent="0.25">
      <c r="A448" s="12"/>
      <c r="B448" s="12"/>
      <c r="C448" s="12"/>
      <c r="E448" s="12"/>
      <c r="F448" s="13"/>
    </row>
    <row r="449" spans="1:6" x14ac:dyDescent="0.25">
      <c r="A449" s="12"/>
      <c r="B449" s="12"/>
      <c r="C449" s="12"/>
      <c r="E449" s="12"/>
      <c r="F449" s="13"/>
    </row>
    <row r="450" spans="1:6" x14ac:dyDescent="0.25">
      <c r="A450" s="12"/>
      <c r="B450" s="12"/>
      <c r="C450" s="12"/>
      <c r="E450" s="12"/>
      <c r="F450" s="13"/>
    </row>
    <row r="451" spans="1:6" x14ac:dyDescent="0.25">
      <c r="A451" s="12"/>
      <c r="B451" s="12"/>
      <c r="C451" s="12"/>
      <c r="E451" s="12"/>
      <c r="F451" s="13"/>
    </row>
    <row r="452" spans="1:6" x14ac:dyDescent="0.25">
      <c r="A452" s="12"/>
      <c r="B452" s="12"/>
      <c r="C452" s="12"/>
      <c r="E452" s="12"/>
      <c r="F452" s="13"/>
    </row>
    <row r="453" spans="1:6" x14ac:dyDescent="0.25">
      <c r="A453" s="12"/>
      <c r="B453" s="12"/>
      <c r="C453" s="12"/>
      <c r="E453" s="12"/>
      <c r="F453" s="13"/>
    </row>
    <row r="454" spans="1:6" x14ac:dyDescent="0.25">
      <c r="A454" s="12"/>
      <c r="B454" s="12"/>
      <c r="C454" s="12"/>
      <c r="E454" s="12"/>
      <c r="F454" s="13"/>
    </row>
    <row r="455" spans="1:6" x14ac:dyDescent="0.25">
      <c r="A455" s="12"/>
      <c r="B455" s="12"/>
      <c r="C455" s="12"/>
      <c r="E455" s="12"/>
      <c r="F455" s="13"/>
    </row>
    <row r="456" spans="1:6" x14ac:dyDescent="0.25">
      <c r="A456" s="12"/>
      <c r="B456" s="12"/>
      <c r="C456" s="12"/>
      <c r="E456" s="12"/>
      <c r="F456" s="13"/>
    </row>
    <row r="457" spans="1:6" x14ac:dyDescent="0.25">
      <c r="A457" s="12"/>
      <c r="B457" s="12"/>
      <c r="C457" s="12"/>
      <c r="E457" s="12"/>
      <c r="F457" s="13"/>
    </row>
    <row r="458" spans="1:6" x14ac:dyDescent="0.25">
      <c r="A458" s="12"/>
      <c r="B458" s="12"/>
      <c r="C458" s="12"/>
      <c r="E458" s="12"/>
      <c r="F458" s="13"/>
    </row>
    <row r="459" spans="1:6" x14ac:dyDescent="0.25">
      <c r="A459" s="12"/>
      <c r="B459" s="12"/>
      <c r="C459" s="12"/>
      <c r="E459" s="12"/>
      <c r="F459" s="13"/>
    </row>
    <row r="460" spans="1:6" x14ac:dyDescent="0.25">
      <c r="A460" s="12"/>
      <c r="B460" s="12"/>
      <c r="C460" s="12"/>
      <c r="E460" s="12"/>
      <c r="F460" s="13"/>
    </row>
    <row r="461" spans="1:6" x14ac:dyDescent="0.25">
      <c r="A461" s="12"/>
      <c r="B461" s="12"/>
      <c r="C461" s="12"/>
      <c r="E461" s="12"/>
      <c r="F461" s="13"/>
    </row>
    <row r="462" spans="1:6" x14ac:dyDescent="0.25">
      <c r="A462" s="12"/>
      <c r="B462" s="12"/>
      <c r="C462" s="12"/>
      <c r="E462" s="12"/>
      <c r="F462" s="13"/>
    </row>
    <row r="463" spans="1:6" x14ac:dyDescent="0.25">
      <c r="A463" s="12"/>
      <c r="B463" s="12"/>
      <c r="C463" s="12"/>
      <c r="E463" s="12"/>
      <c r="F463" s="13"/>
    </row>
    <row r="464" spans="1:6" x14ac:dyDescent="0.25">
      <c r="A464" s="12"/>
      <c r="B464" s="12"/>
      <c r="C464" s="12"/>
      <c r="E464" s="12"/>
      <c r="F464" s="13"/>
    </row>
    <row r="465" spans="1:6" x14ac:dyDescent="0.25">
      <c r="A465" s="12"/>
      <c r="B465" s="12"/>
      <c r="C465" s="12"/>
      <c r="E465" s="12"/>
      <c r="F465" s="13"/>
    </row>
    <row r="466" spans="1:6" x14ac:dyDescent="0.25">
      <c r="A466" s="12"/>
      <c r="B466" s="12"/>
      <c r="C466" s="12"/>
      <c r="E466" s="12"/>
      <c r="F466" s="13"/>
    </row>
    <row r="467" spans="1:6" x14ac:dyDescent="0.25">
      <c r="A467" s="12"/>
      <c r="B467" s="12"/>
      <c r="C467" s="12"/>
      <c r="E467" s="12"/>
      <c r="F467" s="13"/>
    </row>
    <row r="468" spans="1:6" x14ac:dyDescent="0.25">
      <c r="A468" s="12"/>
      <c r="B468" s="12"/>
      <c r="C468" s="12"/>
      <c r="E468" s="12"/>
      <c r="F468" s="13"/>
    </row>
    <row r="469" spans="1:6" x14ac:dyDescent="0.25">
      <c r="A469" s="12"/>
      <c r="B469" s="12"/>
      <c r="C469" s="12"/>
      <c r="E469" s="12"/>
      <c r="F469" s="13"/>
    </row>
    <row r="470" spans="1:6" x14ac:dyDescent="0.25">
      <c r="A470" s="12"/>
      <c r="B470" s="12"/>
      <c r="C470" s="12"/>
      <c r="E470" s="12"/>
      <c r="F470" s="13"/>
    </row>
    <row r="471" spans="1:6" x14ac:dyDescent="0.25">
      <c r="A471" s="12"/>
      <c r="B471" s="12"/>
      <c r="C471" s="12"/>
      <c r="E471" s="12"/>
      <c r="F471" s="13"/>
    </row>
    <row r="472" spans="1:6" x14ac:dyDescent="0.25">
      <c r="A472" s="12"/>
      <c r="B472" s="12"/>
      <c r="C472" s="12"/>
      <c r="E472" s="12"/>
      <c r="F472" s="13"/>
    </row>
    <row r="473" spans="1:6" x14ac:dyDescent="0.25">
      <c r="A473" s="12"/>
      <c r="B473" s="12"/>
      <c r="C473" s="12"/>
      <c r="E473" s="12"/>
      <c r="F473" s="13"/>
    </row>
    <row r="474" spans="1:6" x14ac:dyDescent="0.25">
      <c r="A474" s="12"/>
      <c r="B474" s="12"/>
      <c r="C474" s="12"/>
      <c r="E474" s="12"/>
      <c r="F474" s="13"/>
    </row>
    <row r="475" spans="1:6" x14ac:dyDescent="0.25">
      <c r="A475" s="12"/>
      <c r="B475" s="12"/>
      <c r="C475" s="12"/>
      <c r="E475" s="12"/>
      <c r="F475" s="13"/>
    </row>
    <row r="476" spans="1:6" x14ac:dyDescent="0.25">
      <c r="A476" s="12"/>
      <c r="B476" s="12"/>
      <c r="C476" s="12"/>
      <c r="E476" s="12"/>
      <c r="F476" s="13"/>
    </row>
    <row r="477" spans="1:6" x14ac:dyDescent="0.25">
      <c r="A477" s="12"/>
      <c r="B477" s="12"/>
      <c r="C477" s="12"/>
      <c r="E477" s="12"/>
      <c r="F477" s="13"/>
    </row>
    <row r="478" spans="1:6" x14ac:dyDescent="0.25">
      <c r="A478" s="12"/>
      <c r="B478" s="12"/>
      <c r="C478" s="12"/>
      <c r="E478" s="12"/>
      <c r="F478" s="13"/>
    </row>
    <row r="479" spans="1:6" x14ac:dyDescent="0.25">
      <c r="A479" s="12"/>
      <c r="B479" s="12"/>
      <c r="C479" s="12"/>
      <c r="E479" s="12"/>
      <c r="F479" s="13"/>
    </row>
    <row r="480" spans="1:6" x14ac:dyDescent="0.25">
      <c r="A480" s="12"/>
      <c r="B480" s="12"/>
      <c r="C480" s="12"/>
      <c r="E480" s="12"/>
      <c r="F480" s="13"/>
    </row>
    <row r="481" spans="1:6" x14ac:dyDescent="0.25">
      <c r="A481" s="12"/>
      <c r="B481" s="12"/>
      <c r="C481" s="12"/>
      <c r="E481" s="12"/>
      <c r="F481" s="13"/>
    </row>
    <row r="482" spans="1:6" x14ac:dyDescent="0.25">
      <c r="A482" s="12"/>
      <c r="B482" s="12"/>
      <c r="C482" s="12"/>
      <c r="E482" s="12"/>
      <c r="F482" s="13"/>
    </row>
    <row r="483" spans="1:6" x14ac:dyDescent="0.25">
      <c r="A483" s="12"/>
      <c r="B483" s="12"/>
      <c r="C483" s="12"/>
      <c r="E483" s="12"/>
      <c r="F483" s="13"/>
    </row>
    <row r="484" spans="1:6" x14ac:dyDescent="0.25">
      <c r="A484" s="12"/>
      <c r="B484" s="12"/>
      <c r="C484" s="12"/>
      <c r="E484" s="12"/>
      <c r="F484" s="13"/>
    </row>
    <row r="485" spans="1:6" x14ac:dyDescent="0.25">
      <c r="A485" s="12"/>
      <c r="B485" s="12"/>
      <c r="C485" s="12"/>
      <c r="E485" s="12"/>
      <c r="F485" s="13"/>
    </row>
    <row r="486" spans="1:6" x14ac:dyDescent="0.25">
      <c r="A486" s="12"/>
      <c r="B486" s="12"/>
      <c r="C486" s="12"/>
      <c r="E486" s="12"/>
      <c r="F486" s="13"/>
    </row>
    <row r="487" spans="1:6" x14ac:dyDescent="0.25">
      <c r="A487" s="12"/>
      <c r="B487" s="12"/>
      <c r="C487" s="12"/>
      <c r="E487" s="12"/>
      <c r="F487" s="13"/>
    </row>
    <row r="488" spans="1:6" x14ac:dyDescent="0.25">
      <c r="A488" s="12"/>
      <c r="B488" s="12"/>
      <c r="C488" s="12"/>
      <c r="E488" s="12"/>
      <c r="F488" s="13"/>
    </row>
    <row r="489" spans="1:6" x14ac:dyDescent="0.25">
      <c r="A489" s="12"/>
      <c r="B489" s="12"/>
      <c r="C489" s="12"/>
      <c r="E489" s="12"/>
      <c r="F489" s="13"/>
    </row>
    <row r="490" spans="1:6" x14ac:dyDescent="0.25">
      <c r="A490" s="12"/>
      <c r="B490" s="12"/>
      <c r="C490" s="12"/>
      <c r="E490" s="12"/>
      <c r="F490" s="13"/>
    </row>
    <row r="491" spans="1:6" x14ac:dyDescent="0.25">
      <c r="A491" s="12"/>
      <c r="B491" s="12"/>
      <c r="C491" s="12"/>
      <c r="E491" s="12"/>
      <c r="F491" s="13"/>
    </row>
    <row r="492" spans="1:6" x14ac:dyDescent="0.25">
      <c r="A492" s="12"/>
      <c r="B492" s="12"/>
      <c r="C492" s="12"/>
      <c r="E492" s="12"/>
      <c r="F492" s="13"/>
    </row>
    <row r="493" spans="1:6" x14ac:dyDescent="0.25">
      <c r="A493" s="12"/>
      <c r="B493" s="12"/>
      <c r="C493" s="12"/>
      <c r="E493" s="12"/>
      <c r="F493" s="13"/>
    </row>
    <row r="494" spans="1:6" x14ac:dyDescent="0.25">
      <c r="A494" s="12"/>
      <c r="B494" s="12"/>
      <c r="C494" s="12"/>
      <c r="E494" s="12"/>
      <c r="F494" s="13"/>
    </row>
    <row r="495" spans="1:6" x14ac:dyDescent="0.25">
      <c r="A495" s="12"/>
      <c r="B495" s="12"/>
      <c r="C495" s="12"/>
      <c r="E495" s="12"/>
      <c r="F495" s="13"/>
    </row>
    <row r="496" spans="1:6" x14ac:dyDescent="0.25">
      <c r="A496" s="12"/>
      <c r="B496" s="12"/>
      <c r="C496" s="12"/>
      <c r="E496" s="12"/>
      <c r="F496" s="13"/>
    </row>
    <row r="497" spans="1:6" x14ac:dyDescent="0.25">
      <c r="A497" s="12"/>
      <c r="B497" s="12"/>
      <c r="C497" s="12"/>
      <c r="E497" s="12"/>
      <c r="F497" s="13"/>
    </row>
    <row r="498" spans="1:6" x14ac:dyDescent="0.25">
      <c r="A498" s="12"/>
      <c r="B498" s="12"/>
      <c r="C498" s="12"/>
      <c r="E498" s="12"/>
      <c r="F498" s="13"/>
    </row>
    <row r="499" spans="1:6" x14ac:dyDescent="0.25">
      <c r="A499" s="12"/>
      <c r="B499" s="12"/>
      <c r="C499" s="12"/>
      <c r="E499" s="12"/>
      <c r="F499" s="13"/>
    </row>
    <row r="500" spans="1:6" x14ac:dyDescent="0.25">
      <c r="A500" s="12"/>
      <c r="B500" s="12"/>
      <c r="C500" s="12"/>
      <c r="E500" s="12"/>
      <c r="F500" s="13"/>
    </row>
    <row r="501" spans="1:6" x14ac:dyDescent="0.25">
      <c r="A501" s="12"/>
      <c r="B501" s="12"/>
      <c r="C501" s="12"/>
      <c r="E501" s="12"/>
      <c r="F501" s="13"/>
    </row>
    <row r="502" spans="1:6" x14ac:dyDescent="0.25">
      <c r="A502" s="12"/>
      <c r="B502" s="12"/>
      <c r="C502" s="12"/>
      <c r="E502" s="12"/>
      <c r="F502" s="13"/>
    </row>
    <row r="503" spans="1:6" x14ac:dyDescent="0.25">
      <c r="A503" s="12"/>
      <c r="B503" s="12"/>
      <c r="C503" s="12"/>
      <c r="E503" s="12"/>
      <c r="F503" s="13"/>
    </row>
    <row r="504" spans="1:6" x14ac:dyDescent="0.25">
      <c r="A504" s="12"/>
      <c r="B504" s="12"/>
      <c r="C504" s="12"/>
      <c r="E504" s="12"/>
      <c r="F504" s="13"/>
    </row>
    <row r="505" spans="1:6" x14ac:dyDescent="0.25">
      <c r="A505" s="12"/>
      <c r="B505" s="12"/>
      <c r="C505" s="12"/>
      <c r="E505" s="12"/>
      <c r="F505" s="13"/>
    </row>
    <row r="506" spans="1:6" x14ac:dyDescent="0.25">
      <c r="A506" s="12"/>
      <c r="B506" s="12"/>
      <c r="C506" s="12"/>
      <c r="E506" s="12"/>
      <c r="F506" s="13"/>
    </row>
    <row r="507" spans="1:6" x14ac:dyDescent="0.25">
      <c r="A507" s="12"/>
      <c r="B507" s="12"/>
      <c r="C507" s="12"/>
      <c r="E507" s="12"/>
      <c r="F507" s="13"/>
    </row>
    <row r="508" spans="1:6" x14ac:dyDescent="0.25">
      <c r="A508" s="12"/>
      <c r="B508" s="12"/>
      <c r="C508" s="12"/>
      <c r="E508" s="12"/>
      <c r="F508" s="13"/>
    </row>
    <row r="509" spans="1:6" x14ac:dyDescent="0.25">
      <c r="A509" s="12"/>
      <c r="B509" s="12"/>
      <c r="C509" s="12"/>
      <c r="E509" s="12"/>
      <c r="F509" s="13"/>
    </row>
    <row r="510" spans="1:6" x14ac:dyDescent="0.25">
      <c r="A510" s="12"/>
      <c r="B510" s="12"/>
      <c r="C510" s="12"/>
      <c r="E510" s="12"/>
      <c r="F510" s="13"/>
    </row>
    <row r="511" spans="1:6" x14ac:dyDescent="0.25">
      <c r="A511" s="12"/>
      <c r="B511" s="12"/>
      <c r="C511" s="12"/>
      <c r="E511" s="12"/>
      <c r="F511" s="13"/>
    </row>
    <row r="512" spans="1:6" x14ac:dyDescent="0.25">
      <c r="A512" s="12"/>
      <c r="B512" s="12"/>
      <c r="C512" s="12"/>
      <c r="E512" s="12"/>
      <c r="F512" s="13"/>
    </row>
    <row r="513" spans="1:6" x14ac:dyDescent="0.25">
      <c r="A513" s="12"/>
      <c r="B513" s="12"/>
      <c r="C513" s="12"/>
      <c r="E513" s="12"/>
      <c r="F513" s="13"/>
    </row>
    <row r="514" spans="1:6" x14ac:dyDescent="0.25">
      <c r="A514" s="12"/>
      <c r="B514" s="12"/>
      <c r="C514" s="12"/>
      <c r="E514" s="12"/>
      <c r="F514" s="13"/>
    </row>
    <row r="515" spans="1:6" x14ac:dyDescent="0.25">
      <c r="A515" s="12"/>
      <c r="B515" s="12"/>
      <c r="C515" s="12"/>
      <c r="E515" s="12"/>
      <c r="F515" s="13"/>
    </row>
    <row r="516" spans="1:6" x14ac:dyDescent="0.25">
      <c r="A516" s="12"/>
      <c r="B516" s="12"/>
      <c r="C516" s="12"/>
      <c r="E516" s="12"/>
      <c r="F516" s="13"/>
    </row>
    <row r="517" spans="1:6" x14ac:dyDescent="0.25">
      <c r="A517" s="12"/>
      <c r="B517" s="12"/>
      <c r="C517" s="12"/>
      <c r="E517" s="12"/>
      <c r="F517" s="13"/>
    </row>
    <row r="518" spans="1:6" x14ac:dyDescent="0.25">
      <c r="A518" s="12"/>
      <c r="B518" s="12"/>
      <c r="C518" s="12"/>
      <c r="E518" s="12"/>
      <c r="F518" s="13"/>
    </row>
    <row r="519" spans="1:6" x14ac:dyDescent="0.25">
      <c r="A519" s="12"/>
      <c r="B519" s="12"/>
      <c r="C519" s="12"/>
      <c r="E519" s="12"/>
      <c r="F519" s="13"/>
    </row>
    <row r="520" spans="1:6" x14ac:dyDescent="0.25">
      <c r="A520" s="12"/>
      <c r="B520" s="12"/>
      <c r="C520" s="12"/>
      <c r="E520" s="12"/>
      <c r="F520" s="13"/>
    </row>
    <row r="521" spans="1:6" x14ac:dyDescent="0.25">
      <c r="A521" s="12"/>
      <c r="B521" s="12"/>
      <c r="C521" s="12"/>
      <c r="E521" s="12"/>
      <c r="F521" s="13"/>
    </row>
    <row r="522" spans="1:6" x14ac:dyDescent="0.25">
      <c r="A522" s="12"/>
      <c r="B522" s="12"/>
      <c r="C522" s="12"/>
      <c r="E522" s="12"/>
      <c r="F522" s="13"/>
    </row>
    <row r="523" spans="1:6" x14ac:dyDescent="0.25">
      <c r="A523" s="12"/>
      <c r="B523" s="12"/>
      <c r="C523" s="12"/>
      <c r="E523" s="12"/>
      <c r="F523" s="13"/>
    </row>
    <row r="524" spans="1:6" x14ac:dyDescent="0.25">
      <c r="A524" s="12"/>
      <c r="B524" s="12"/>
      <c r="C524" s="12"/>
      <c r="E524" s="12"/>
      <c r="F524" s="13"/>
    </row>
    <row r="525" spans="1:6" x14ac:dyDescent="0.25">
      <c r="A525" s="12"/>
      <c r="B525" s="12"/>
      <c r="C525" s="12"/>
      <c r="E525" s="12"/>
      <c r="F525" s="13"/>
    </row>
    <row r="526" spans="1:6" x14ac:dyDescent="0.25">
      <c r="A526" s="12"/>
      <c r="B526" s="12"/>
      <c r="C526" s="12"/>
      <c r="E526" s="12"/>
      <c r="F526" s="13"/>
    </row>
    <row r="527" spans="1:6" x14ac:dyDescent="0.25">
      <c r="A527" s="12"/>
      <c r="B527" s="12"/>
      <c r="C527" s="12"/>
      <c r="E527" s="12"/>
      <c r="F527" s="13"/>
    </row>
    <row r="528" spans="1:6" x14ac:dyDescent="0.25">
      <c r="A528" s="12"/>
      <c r="B528" s="12"/>
      <c r="C528" s="12"/>
      <c r="E528" s="12"/>
      <c r="F528" s="13"/>
    </row>
    <row r="529" spans="1:6" x14ac:dyDescent="0.25">
      <c r="A529" s="12"/>
      <c r="B529" s="12"/>
      <c r="C529" s="12"/>
      <c r="E529" s="12"/>
      <c r="F529" s="13"/>
    </row>
    <row r="530" spans="1:6" x14ac:dyDescent="0.25">
      <c r="A530" s="12"/>
      <c r="B530" s="12"/>
      <c r="C530" s="12"/>
      <c r="E530" s="12"/>
      <c r="F530" s="13"/>
    </row>
    <row r="531" spans="1:6" x14ac:dyDescent="0.25">
      <c r="A531" s="12"/>
      <c r="B531" s="12"/>
      <c r="C531" s="12"/>
      <c r="E531" s="12"/>
      <c r="F531" s="13"/>
    </row>
    <row r="532" spans="1:6" x14ac:dyDescent="0.25">
      <c r="A532" s="12"/>
      <c r="B532" s="12"/>
      <c r="C532" s="12"/>
      <c r="E532" s="12"/>
      <c r="F532" s="13"/>
    </row>
    <row r="533" spans="1:6" x14ac:dyDescent="0.25">
      <c r="A533" s="12"/>
      <c r="B533" s="12"/>
      <c r="C533" s="12"/>
      <c r="E533" s="12"/>
      <c r="F533" s="13"/>
    </row>
    <row r="534" spans="1:6" x14ac:dyDescent="0.25">
      <c r="A534" s="12"/>
      <c r="B534" s="12"/>
      <c r="C534" s="12"/>
      <c r="E534" s="12"/>
      <c r="F534" s="13"/>
    </row>
    <row r="535" spans="1:6" x14ac:dyDescent="0.25">
      <c r="A535" s="12"/>
      <c r="B535" s="12"/>
      <c r="C535" s="12"/>
      <c r="E535" s="12"/>
      <c r="F535" s="13"/>
    </row>
    <row r="536" spans="1:6" x14ac:dyDescent="0.25">
      <c r="A536" s="12"/>
      <c r="B536" s="12"/>
      <c r="C536" s="12"/>
      <c r="E536" s="12"/>
      <c r="F536" s="13"/>
    </row>
    <row r="537" spans="1:6" x14ac:dyDescent="0.25">
      <c r="A537" s="12"/>
      <c r="B537" s="12"/>
      <c r="C537" s="12"/>
      <c r="E537" s="12"/>
      <c r="F537" s="13"/>
    </row>
    <row r="538" spans="1:6" x14ac:dyDescent="0.25">
      <c r="A538" s="12"/>
      <c r="B538" s="12"/>
      <c r="C538" s="12"/>
      <c r="E538" s="12"/>
      <c r="F538" s="13"/>
    </row>
    <row r="539" spans="1:6" x14ac:dyDescent="0.25">
      <c r="A539" s="12"/>
      <c r="B539" s="12"/>
      <c r="C539" s="12"/>
      <c r="E539" s="12"/>
      <c r="F539" s="13"/>
    </row>
    <row r="540" spans="1:6" x14ac:dyDescent="0.25">
      <c r="A540" s="12"/>
      <c r="B540" s="12"/>
      <c r="C540" s="12"/>
      <c r="E540" s="12"/>
      <c r="F540" s="13"/>
    </row>
    <row r="541" spans="1:6" x14ac:dyDescent="0.25">
      <c r="A541" s="12"/>
      <c r="B541" s="12"/>
      <c r="C541" s="12"/>
      <c r="E541" s="12"/>
      <c r="F541" s="13"/>
    </row>
    <row r="542" spans="1:6" x14ac:dyDescent="0.25">
      <c r="A542" s="12"/>
      <c r="B542" s="12"/>
      <c r="C542" s="12"/>
      <c r="E542" s="12"/>
      <c r="F542" s="13"/>
    </row>
    <row r="543" spans="1:6" x14ac:dyDescent="0.25">
      <c r="A543" s="12"/>
      <c r="B543" s="12"/>
      <c r="C543" s="12"/>
      <c r="E543" s="12"/>
      <c r="F543" s="13"/>
    </row>
    <row r="544" spans="1:6" x14ac:dyDescent="0.25">
      <c r="A544" s="12"/>
      <c r="B544" s="12"/>
      <c r="C544" s="12"/>
      <c r="E544" s="12"/>
      <c r="F544" s="13"/>
    </row>
    <row r="545" spans="1:6" x14ac:dyDescent="0.25">
      <c r="A545" s="12"/>
      <c r="B545" s="12"/>
      <c r="C545" s="12"/>
      <c r="E545" s="12"/>
      <c r="F545" s="13"/>
    </row>
    <row r="546" spans="1:6" x14ac:dyDescent="0.25">
      <c r="A546" s="12"/>
      <c r="B546" s="12"/>
      <c r="C546" s="12"/>
      <c r="E546" s="12"/>
      <c r="F546" s="13"/>
    </row>
    <row r="547" spans="1:6" x14ac:dyDescent="0.25">
      <c r="A547" s="12"/>
      <c r="B547" s="12"/>
      <c r="C547" s="12"/>
      <c r="E547" s="12"/>
      <c r="F547" s="13"/>
    </row>
    <row r="548" spans="1:6" x14ac:dyDescent="0.25">
      <c r="A548" s="12"/>
      <c r="B548" s="12"/>
      <c r="C548" s="12"/>
      <c r="E548" s="12"/>
      <c r="F548" s="13"/>
    </row>
    <row r="549" spans="1:6" x14ac:dyDescent="0.25">
      <c r="A549" s="12"/>
      <c r="B549" s="12"/>
      <c r="C549" s="12"/>
      <c r="E549" s="12"/>
      <c r="F549" s="13"/>
    </row>
    <row r="550" spans="1:6" x14ac:dyDescent="0.25">
      <c r="A550" s="12"/>
      <c r="B550" s="12"/>
      <c r="C550" s="12"/>
      <c r="E550" s="12"/>
      <c r="F550" s="13"/>
    </row>
    <row r="551" spans="1:6" x14ac:dyDescent="0.25">
      <c r="A551" s="12"/>
      <c r="B551" s="12"/>
      <c r="C551" s="12"/>
      <c r="E551" s="12"/>
      <c r="F551" s="13"/>
    </row>
    <row r="552" spans="1:6" x14ac:dyDescent="0.25">
      <c r="A552" s="12"/>
      <c r="B552" s="12"/>
      <c r="C552" s="12"/>
      <c r="E552" s="12"/>
      <c r="F552" s="13"/>
    </row>
    <row r="553" spans="1:6" x14ac:dyDescent="0.25">
      <c r="A553" s="12"/>
      <c r="B553" s="12"/>
      <c r="C553" s="12"/>
      <c r="E553" s="12"/>
      <c r="F553" s="13"/>
    </row>
    <row r="554" spans="1:6" x14ac:dyDescent="0.25">
      <c r="A554" s="12"/>
      <c r="B554" s="12"/>
      <c r="C554" s="12"/>
      <c r="E554" s="12"/>
      <c r="F554" s="13"/>
    </row>
    <row r="555" spans="1:6" x14ac:dyDescent="0.25">
      <c r="A555" s="12"/>
      <c r="B555" s="12"/>
      <c r="C555" s="12"/>
      <c r="E555" s="12"/>
      <c r="F555" s="13"/>
    </row>
    <row r="556" spans="1:6" x14ac:dyDescent="0.25">
      <c r="A556" s="12"/>
      <c r="B556" s="12"/>
      <c r="C556" s="12"/>
      <c r="E556" s="12"/>
      <c r="F556" s="13"/>
    </row>
    <row r="557" spans="1:6" x14ac:dyDescent="0.25">
      <c r="A557" s="12"/>
      <c r="B557" s="12"/>
      <c r="C557" s="12"/>
      <c r="E557" s="12"/>
      <c r="F557" s="13"/>
    </row>
    <row r="558" spans="1:6" x14ac:dyDescent="0.25">
      <c r="A558" s="12"/>
      <c r="B558" s="12"/>
      <c r="C558" s="12"/>
      <c r="E558" s="12"/>
      <c r="F558" s="13"/>
    </row>
    <row r="559" spans="1:6" x14ac:dyDescent="0.25">
      <c r="A559" s="12"/>
      <c r="B559" s="12"/>
      <c r="C559" s="12"/>
      <c r="E559" s="12"/>
      <c r="F559" s="13"/>
    </row>
    <row r="560" spans="1:6" x14ac:dyDescent="0.25">
      <c r="A560" s="12"/>
      <c r="B560" s="12"/>
      <c r="C560" s="12"/>
      <c r="E560" s="12"/>
      <c r="F560" s="13"/>
    </row>
    <row r="561" spans="1:6" x14ac:dyDescent="0.25">
      <c r="A561" s="12"/>
      <c r="B561" s="12"/>
      <c r="C561" s="12"/>
      <c r="E561" s="12"/>
      <c r="F561" s="13"/>
    </row>
    <row r="562" spans="1:6" x14ac:dyDescent="0.25">
      <c r="A562" s="12"/>
      <c r="B562" s="12"/>
      <c r="C562" s="12"/>
      <c r="E562" s="12"/>
      <c r="F562" s="13"/>
    </row>
    <row r="563" spans="1:6" x14ac:dyDescent="0.25">
      <c r="A563" s="12"/>
      <c r="B563" s="12"/>
      <c r="C563" s="12"/>
      <c r="E563" s="12"/>
      <c r="F563" s="13"/>
    </row>
    <row r="564" spans="1:6" x14ac:dyDescent="0.25">
      <c r="A564" s="12"/>
      <c r="B564" s="12"/>
      <c r="C564" s="12"/>
      <c r="E564" s="12"/>
      <c r="F564" s="13"/>
    </row>
    <row r="565" spans="1:6" x14ac:dyDescent="0.25">
      <c r="A565" s="12"/>
      <c r="B565" s="12"/>
      <c r="C565" s="12"/>
      <c r="E565" s="12"/>
      <c r="F565" s="13"/>
    </row>
    <row r="566" spans="1:6" x14ac:dyDescent="0.25">
      <c r="A566" s="12"/>
      <c r="B566" s="12"/>
      <c r="C566" s="12"/>
      <c r="E566" s="12"/>
      <c r="F566" s="13"/>
    </row>
    <row r="567" spans="1:6" x14ac:dyDescent="0.25">
      <c r="A567" s="12"/>
      <c r="B567" s="12"/>
      <c r="C567" s="12"/>
      <c r="E567" s="12"/>
      <c r="F567" s="13"/>
    </row>
    <row r="568" spans="1:6" x14ac:dyDescent="0.25">
      <c r="A568" s="12"/>
      <c r="B568" s="12"/>
      <c r="C568" s="12"/>
      <c r="E568" s="12"/>
      <c r="F568" s="13"/>
    </row>
    <row r="569" spans="1:6" x14ac:dyDescent="0.25">
      <c r="A569" s="12"/>
      <c r="B569" s="12"/>
      <c r="C569" s="12"/>
      <c r="E569" s="12"/>
      <c r="F569" s="13"/>
    </row>
    <row r="570" spans="1:6" x14ac:dyDescent="0.25">
      <c r="A570" s="12"/>
      <c r="B570" s="12"/>
      <c r="C570" s="12"/>
      <c r="E570" s="12"/>
      <c r="F570" s="13"/>
    </row>
    <row r="571" spans="1:6" x14ac:dyDescent="0.25">
      <c r="A571" s="12"/>
      <c r="B571" s="12"/>
      <c r="C571" s="12"/>
      <c r="E571" s="12"/>
      <c r="F571" s="13"/>
    </row>
    <row r="572" spans="1:6" x14ac:dyDescent="0.25">
      <c r="A572" s="12"/>
      <c r="B572" s="12"/>
      <c r="C572" s="12"/>
      <c r="E572" s="12"/>
      <c r="F572" s="13"/>
    </row>
    <row r="573" spans="1:6" x14ac:dyDescent="0.25">
      <c r="A573" s="12"/>
      <c r="B573" s="12"/>
      <c r="C573" s="12"/>
      <c r="E573" s="12"/>
      <c r="F573" s="13"/>
    </row>
    <row r="574" spans="1:6" x14ac:dyDescent="0.25">
      <c r="A574" s="12"/>
      <c r="B574" s="12"/>
      <c r="C574" s="12"/>
      <c r="E574" s="12"/>
      <c r="F574" s="13"/>
    </row>
    <row r="575" spans="1:6" x14ac:dyDescent="0.25">
      <c r="A575" s="12"/>
      <c r="B575" s="12"/>
      <c r="C575" s="12"/>
      <c r="E575" s="12"/>
      <c r="F575" s="13"/>
    </row>
    <row r="576" spans="1:6" x14ac:dyDescent="0.25">
      <c r="A576" s="12"/>
      <c r="B576" s="12"/>
      <c r="C576" s="12"/>
      <c r="E576" s="12"/>
      <c r="F576" s="13"/>
    </row>
    <row r="577" spans="1:6" x14ac:dyDescent="0.25">
      <c r="A577" s="12"/>
      <c r="B577" s="12"/>
      <c r="C577" s="12"/>
      <c r="E577" s="12"/>
      <c r="F577" s="13"/>
    </row>
    <row r="578" spans="1:6" x14ac:dyDescent="0.25">
      <c r="A578" s="12"/>
      <c r="B578" s="12"/>
      <c r="C578" s="12"/>
      <c r="E578" s="12"/>
      <c r="F578" s="13"/>
    </row>
    <row r="579" spans="1:6" x14ac:dyDescent="0.25">
      <c r="A579" s="12"/>
      <c r="B579" s="12"/>
      <c r="C579" s="12"/>
      <c r="E579" s="12"/>
      <c r="F579" s="13"/>
    </row>
    <row r="580" spans="1:6" x14ac:dyDescent="0.25">
      <c r="A580" s="12"/>
      <c r="B580" s="12"/>
      <c r="C580" s="12"/>
      <c r="E580" s="12"/>
      <c r="F580" s="13"/>
    </row>
    <row r="581" spans="1:6" x14ac:dyDescent="0.25">
      <c r="A581" s="12"/>
      <c r="B581" s="12"/>
      <c r="C581" s="12"/>
      <c r="E581" s="12"/>
      <c r="F581" s="13"/>
    </row>
    <row r="582" spans="1:6" x14ac:dyDescent="0.25">
      <c r="A582" s="12"/>
      <c r="B582" s="12"/>
      <c r="C582" s="12"/>
      <c r="E582" s="12"/>
      <c r="F582" s="13"/>
    </row>
    <row r="583" spans="1:6" x14ac:dyDescent="0.25">
      <c r="A583" s="12"/>
      <c r="B583" s="12"/>
      <c r="C583" s="12"/>
      <c r="E583" s="12"/>
      <c r="F583" s="13"/>
    </row>
    <row r="584" spans="1:6" x14ac:dyDescent="0.25">
      <c r="A584" s="12"/>
      <c r="B584" s="12"/>
      <c r="C584" s="12"/>
      <c r="E584" s="12"/>
      <c r="F584" s="13"/>
    </row>
    <row r="585" spans="1:6" x14ac:dyDescent="0.25">
      <c r="A585" s="12"/>
      <c r="B585" s="12"/>
      <c r="C585" s="12"/>
      <c r="E585" s="12"/>
      <c r="F585" s="13"/>
    </row>
    <row r="586" spans="1:6" x14ac:dyDescent="0.25">
      <c r="A586" s="12"/>
      <c r="B586" s="12"/>
      <c r="C586" s="12"/>
      <c r="E586" s="12"/>
      <c r="F586" s="13"/>
    </row>
    <row r="587" spans="1:6" x14ac:dyDescent="0.25">
      <c r="A587" s="12"/>
      <c r="B587" s="12"/>
      <c r="C587" s="12"/>
      <c r="E587" s="12"/>
      <c r="F587" s="13"/>
    </row>
    <row r="588" spans="1:6" x14ac:dyDescent="0.25">
      <c r="A588" s="12"/>
      <c r="B588" s="12"/>
      <c r="C588" s="12"/>
      <c r="E588" s="12"/>
      <c r="F588" s="13"/>
    </row>
    <row r="589" spans="1:6" x14ac:dyDescent="0.25">
      <c r="A589" s="12"/>
      <c r="B589" s="12"/>
      <c r="C589" s="12"/>
      <c r="E589" s="12"/>
      <c r="F589" s="13"/>
    </row>
    <row r="590" spans="1:6" x14ac:dyDescent="0.25">
      <c r="A590" s="12"/>
      <c r="B590" s="12"/>
      <c r="C590" s="12"/>
      <c r="E590" s="12"/>
      <c r="F590" s="13"/>
    </row>
    <row r="591" spans="1:6" x14ac:dyDescent="0.25">
      <c r="A591" s="12"/>
      <c r="B591" s="12"/>
      <c r="C591" s="12"/>
      <c r="E591" s="12"/>
      <c r="F591" s="13"/>
    </row>
    <row r="592" spans="1:6" x14ac:dyDescent="0.25">
      <c r="A592" s="12"/>
      <c r="B592" s="12"/>
      <c r="C592" s="12"/>
      <c r="E592" s="12"/>
      <c r="F592" s="13"/>
    </row>
    <row r="593" spans="1:6" x14ac:dyDescent="0.25">
      <c r="A593" s="12"/>
      <c r="B593" s="12"/>
      <c r="C593" s="12"/>
      <c r="E593" s="12"/>
      <c r="F593" s="13"/>
    </row>
    <row r="594" spans="1:6" x14ac:dyDescent="0.25">
      <c r="A594" s="12"/>
      <c r="B594" s="12"/>
      <c r="C594" s="12"/>
      <c r="E594" s="12"/>
      <c r="F594" s="13"/>
    </row>
    <row r="595" spans="1:6" x14ac:dyDescent="0.25">
      <c r="A595" s="12"/>
      <c r="B595" s="12"/>
      <c r="C595" s="12"/>
      <c r="E595" s="12"/>
      <c r="F595" s="13"/>
    </row>
    <row r="596" spans="1:6" x14ac:dyDescent="0.25">
      <c r="A596" s="12"/>
      <c r="B596" s="12"/>
      <c r="C596" s="12"/>
      <c r="E596" s="12"/>
      <c r="F596" s="13"/>
    </row>
    <row r="597" spans="1:6" x14ac:dyDescent="0.25">
      <c r="A597" s="12"/>
      <c r="B597" s="12"/>
      <c r="C597" s="12"/>
      <c r="E597" s="12"/>
      <c r="F597" s="13"/>
    </row>
    <row r="598" spans="1:6" x14ac:dyDescent="0.25">
      <c r="A598" s="12"/>
      <c r="B598" s="12"/>
      <c r="C598" s="12"/>
      <c r="E598" s="12"/>
      <c r="F598" s="13"/>
    </row>
    <row r="599" spans="1:6" x14ac:dyDescent="0.25">
      <c r="A599" s="12"/>
      <c r="B599" s="12"/>
      <c r="C599" s="12"/>
      <c r="E599" s="12"/>
      <c r="F599" s="13"/>
    </row>
    <row r="600" spans="1:6" x14ac:dyDescent="0.25">
      <c r="A600" s="12"/>
      <c r="B600" s="12"/>
      <c r="C600" s="12"/>
      <c r="E600" s="12"/>
      <c r="F600" s="13"/>
    </row>
    <row r="601" spans="1:6" x14ac:dyDescent="0.25">
      <c r="A601" s="12"/>
      <c r="B601" s="12"/>
      <c r="C601" s="12"/>
      <c r="E601" s="12"/>
      <c r="F601" s="13"/>
    </row>
    <row r="602" spans="1:6" x14ac:dyDescent="0.25">
      <c r="A602" s="12"/>
      <c r="B602" s="12"/>
      <c r="C602" s="12"/>
      <c r="E602" s="12"/>
      <c r="F602" s="13"/>
    </row>
    <row r="603" spans="1:6" x14ac:dyDescent="0.25">
      <c r="A603" s="12"/>
      <c r="B603" s="12"/>
      <c r="C603" s="12"/>
      <c r="E603" s="12"/>
      <c r="F603" s="13"/>
    </row>
    <row r="604" spans="1:6" x14ac:dyDescent="0.25">
      <c r="A604" s="12"/>
      <c r="B604" s="12"/>
      <c r="C604" s="12"/>
      <c r="E604" s="12"/>
      <c r="F604" s="13"/>
    </row>
    <row r="605" spans="1:6" x14ac:dyDescent="0.25">
      <c r="A605" s="12"/>
      <c r="B605" s="12"/>
      <c r="C605" s="12"/>
      <c r="E605" s="12"/>
      <c r="F605" s="13"/>
    </row>
    <row r="606" spans="1:6" x14ac:dyDescent="0.25">
      <c r="A606" s="12"/>
      <c r="B606" s="12"/>
      <c r="C606" s="12"/>
      <c r="E606" s="12"/>
      <c r="F606" s="13"/>
    </row>
    <row r="607" spans="1:6" x14ac:dyDescent="0.25">
      <c r="A607" s="12"/>
      <c r="B607" s="12"/>
      <c r="C607" s="12"/>
      <c r="E607" s="12"/>
      <c r="F607" s="13"/>
    </row>
    <row r="608" spans="1:6" x14ac:dyDescent="0.25">
      <c r="A608" s="12"/>
      <c r="B608" s="12"/>
      <c r="C608" s="12"/>
      <c r="E608" s="12"/>
      <c r="F608" s="13"/>
    </row>
    <row r="609" spans="1:6" x14ac:dyDescent="0.25">
      <c r="A609" s="12"/>
      <c r="B609" s="12"/>
      <c r="C609" s="12"/>
      <c r="E609" s="12"/>
      <c r="F609" s="13"/>
    </row>
    <row r="610" spans="1:6" x14ac:dyDescent="0.25">
      <c r="A610" s="12"/>
      <c r="B610" s="12"/>
      <c r="C610" s="12"/>
      <c r="E610" s="12"/>
      <c r="F610" s="13"/>
    </row>
    <row r="611" spans="1:6" x14ac:dyDescent="0.25">
      <c r="A611" s="12"/>
      <c r="B611" s="12"/>
      <c r="C611" s="12"/>
      <c r="E611" s="12"/>
      <c r="F611" s="13"/>
    </row>
    <row r="612" spans="1:6" x14ac:dyDescent="0.25">
      <c r="A612" s="12"/>
      <c r="B612" s="12"/>
      <c r="C612" s="12"/>
      <c r="E612" s="12"/>
      <c r="F612" s="13"/>
    </row>
    <row r="613" spans="1:6" x14ac:dyDescent="0.25">
      <c r="A613" s="12"/>
      <c r="B613" s="12"/>
      <c r="C613" s="12"/>
      <c r="E613" s="12"/>
      <c r="F613" s="13"/>
    </row>
    <row r="614" spans="1:6" x14ac:dyDescent="0.25">
      <c r="A614" s="12"/>
      <c r="B614" s="12"/>
      <c r="C614" s="12"/>
      <c r="E614" s="12"/>
      <c r="F614" s="13"/>
    </row>
    <row r="615" spans="1:6" x14ac:dyDescent="0.25">
      <c r="A615" s="12"/>
      <c r="B615" s="12"/>
      <c r="C615" s="12"/>
      <c r="E615" s="12"/>
      <c r="F615" s="13"/>
    </row>
    <row r="616" spans="1:6" x14ac:dyDescent="0.25">
      <c r="A616" s="12"/>
      <c r="B616" s="12"/>
      <c r="C616" s="12"/>
      <c r="E616" s="12"/>
      <c r="F616" s="13"/>
    </row>
    <row r="617" spans="1:6" x14ac:dyDescent="0.25">
      <c r="A617" s="12"/>
      <c r="B617" s="12"/>
      <c r="C617" s="12"/>
      <c r="E617" s="12"/>
      <c r="F617" s="13"/>
    </row>
    <row r="618" spans="1:6" x14ac:dyDescent="0.25">
      <c r="A618" s="12"/>
      <c r="B618" s="12"/>
      <c r="C618" s="12"/>
      <c r="E618" s="12"/>
      <c r="F618" s="13"/>
    </row>
    <row r="619" spans="1:6" x14ac:dyDescent="0.25">
      <c r="A619" s="12"/>
      <c r="B619" s="12"/>
      <c r="C619" s="12"/>
      <c r="E619" s="12"/>
      <c r="F619" s="13"/>
    </row>
    <row r="620" spans="1:6" x14ac:dyDescent="0.25">
      <c r="A620" s="12"/>
      <c r="B620" s="12"/>
      <c r="C620" s="12"/>
      <c r="E620" s="12"/>
      <c r="F620" s="13"/>
    </row>
    <row r="621" spans="1:6" x14ac:dyDescent="0.25">
      <c r="A621" s="12"/>
      <c r="B621" s="12"/>
      <c r="C621" s="12"/>
      <c r="E621" s="12"/>
      <c r="F621" s="13"/>
    </row>
    <row r="622" spans="1:6" x14ac:dyDescent="0.25">
      <c r="A622" s="12"/>
      <c r="B622" s="12"/>
      <c r="C622" s="12"/>
      <c r="E622" s="12"/>
      <c r="F622" s="13"/>
    </row>
    <row r="623" spans="1:6" x14ac:dyDescent="0.25">
      <c r="A623" s="12"/>
      <c r="B623" s="12"/>
      <c r="C623" s="12"/>
      <c r="E623" s="12"/>
      <c r="F623" s="13"/>
    </row>
    <row r="624" spans="1:6" x14ac:dyDescent="0.25">
      <c r="A624" s="12"/>
      <c r="B624" s="12"/>
      <c r="C624" s="12"/>
      <c r="E624" s="12"/>
      <c r="F624" s="13"/>
    </row>
    <row r="625" spans="1:6" x14ac:dyDescent="0.25">
      <c r="A625" s="12"/>
      <c r="B625" s="12"/>
      <c r="C625" s="12"/>
      <c r="E625" s="12"/>
      <c r="F625" s="13"/>
    </row>
    <row r="626" spans="1:6" x14ac:dyDescent="0.25">
      <c r="A626" s="12"/>
      <c r="B626" s="12"/>
      <c r="C626" s="12"/>
      <c r="E626" s="12"/>
      <c r="F626" s="13"/>
    </row>
    <row r="627" spans="1:6" x14ac:dyDescent="0.25">
      <c r="A627" s="12"/>
      <c r="B627" s="12"/>
      <c r="C627" s="12"/>
      <c r="E627" s="12"/>
      <c r="F627" s="13"/>
    </row>
    <row r="628" spans="1:6" x14ac:dyDescent="0.25">
      <c r="A628" s="12"/>
      <c r="B628" s="12"/>
      <c r="C628" s="12"/>
      <c r="E628" s="12"/>
      <c r="F628" s="13"/>
    </row>
    <row r="629" spans="1:6" x14ac:dyDescent="0.25">
      <c r="A629" s="12"/>
      <c r="B629" s="12"/>
      <c r="C629" s="12"/>
      <c r="E629" s="12"/>
      <c r="F629" s="13"/>
    </row>
    <row r="630" spans="1:6" x14ac:dyDescent="0.25">
      <c r="A630" s="12"/>
      <c r="B630" s="12"/>
      <c r="C630" s="12"/>
      <c r="E630" s="12"/>
      <c r="F630" s="13"/>
    </row>
    <row r="631" spans="1:6" x14ac:dyDescent="0.25">
      <c r="A631" s="12"/>
      <c r="B631" s="12"/>
      <c r="C631" s="12"/>
      <c r="E631" s="12"/>
      <c r="F631" s="13"/>
    </row>
    <row r="632" spans="1:6" x14ac:dyDescent="0.25">
      <c r="A632" s="12"/>
      <c r="B632" s="12"/>
      <c r="C632" s="12"/>
      <c r="E632" s="12"/>
      <c r="F632" s="13"/>
    </row>
    <row r="633" spans="1:6" x14ac:dyDescent="0.25">
      <c r="A633" s="12"/>
      <c r="B633" s="12"/>
      <c r="C633" s="12"/>
      <c r="E633" s="12"/>
      <c r="F633" s="13"/>
    </row>
    <row r="634" spans="1:6" x14ac:dyDescent="0.25">
      <c r="A634" s="12"/>
      <c r="B634" s="12"/>
      <c r="C634" s="12"/>
      <c r="E634" s="12"/>
      <c r="F634" s="13"/>
    </row>
    <row r="635" spans="1:6" x14ac:dyDescent="0.25">
      <c r="A635" s="12"/>
      <c r="B635" s="12"/>
      <c r="C635" s="12"/>
      <c r="E635" s="12"/>
      <c r="F635" s="13"/>
    </row>
    <row r="636" spans="1:6" x14ac:dyDescent="0.25">
      <c r="A636" s="12"/>
      <c r="B636" s="12"/>
      <c r="C636" s="12"/>
      <c r="E636" s="12"/>
      <c r="F636" s="13"/>
    </row>
    <row r="637" spans="1:6" x14ac:dyDescent="0.25">
      <c r="A637" s="12"/>
      <c r="B637" s="12"/>
      <c r="C637" s="12"/>
      <c r="E637" s="12"/>
      <c r="F637" s="13"/>
    </row>
    <row r="638" spans="1:6" x14ac:dyDescent="0.25">
      <c r="A638" s="12"/>
      <c r="B638" s="12"/>
      <c r="C638" s="12"/>
      <c r="E638" s="12"/>
      <c r="F638" s="13"/>
    </row>
    <row r="639" spans="1:6" x14ac:dyDescent="0.25">
      <c r="A639" s="12"/>
      <c r="B639" s="12"/>
      <c r="C639" s="12"/>
      <c r="E639" s="12"/>
      <c r="F639" s="13"/>
    </row>
    <row r="640" spans="1:6" x14ac:dyDescent="0.25">
      <c r="A640" s="12"/>
      <c r="B640" s="12"/>
      <c r="C640" s="12"/>
      <c r="E640" s="12"/>
      <c r="F640" s="13"/>
    </row>
    <row r="641" spans="1:6" x14ac:dyDescent="0.25">
      <c r="A641" s="12"/>
      <c r="B641" s="12"/>
      <c r="C641" s="12"/>
      <c r="E641" s="12"/>
      <c r="F641" s="13"/>
    </row>
    <row r="642" spans="1:6" x14ac:dyDescent="0.25">
      <c r="A642" s="12"/>
      <c r="B642" s="12"/>
      <c r="C642" s="12"/>
      <c r="E642" s="12"/>
      <c r="F642" s="13"/>
    </row>
    <row r="643" spans="1:6" x14ac:dyDescent="0.25">
      <c r="A643" s="12"/>
      <c r="B643" s="12"/>
      <c r="C643" s="12"/>
      <c r="E643" s="12"/>
      <c r="F643" s="13"/>
    </row>
    <row r="644" spans="1:6" x14ac:dyDescent="0.25">
      <c r="A644" s="12"/>
      <c r="B644" s="12"/>
      <c r="C644" s="12"/>
      <c r="E644" s="12"/>
      <c r="F644" s="13"/>
    </row>
    <row r="645" spans="1:6" x14ac:dyDescent="0.25">
      <c r="A645" s="12"/>
      <c r="B645" s="12"/>
      <c r="C645" s="12"/>
      <c r="E645" s="12"/>
      <c r="F645" s="13"/>
    </row>
    <row r="646" spans="1:6" x14ac:dyDescent="0.25">
      <c r="A646" s="12"/>
      <c r="B646" s="12"/>
      <c r="C646" s="12"/>
      <c r="E646" s="12"/>
      <c r="F646" s="13"/>
    </row>
    <row r="647" spans="1:6" x14ac:dyDescent="0.25">
      <c r="A647" s="12"/>
      <c r="B647" s="12"/>
      <c r="C647" s="12"/>
      <c r="E647" s="12"/>
      <c r="F647" s="13"/>
    </row>
    <row r="648" spans="1:6" x14ac:dyDescent="0.25">
      <c r="A648" s="12"/>
      <c r="B648" s="12"/>
      <c r="C648" s="12"/>
      <c r="E648" s="12"/>
      <c r="F648" s="13"/>
    </row>
    <row r="649" spans="1:6" x14ac:dyDescent="0.25">
      <c r="A649" s="12"/>
      <c r="B649" s="12"/>
      <c r="C649" s="12"/>
      <c r="E649" s="12"/>
      <c r="F649" s="13"/>
    </row>
    <row r="650" spans="1:6" x14ac:dyDescent="0.25">
      <c r="A650" s="12"/>
      <c r="B650" s="12"/>
      <c r="C650" s="12"/>
      <c r="E650" s="12"/>
      <c r="F650" s="13"/>
    </row>
    <row r="651" spans="1:6" x14ac:dyDescent="0.25">
      <c r="A651" s="12"/>
      <c r="B651" s="12"/>
      <c r="C651" s="12"/>
      <c r="E651" s="12"/>
      <c r="F651" s="13"/>
    </row>
    <row r="652" spans="1:6" x14ac:dyDescent="0.25">
      <c r="A652" s="12"/>
      <c r="B652" s="12"/>
      <c r="C652" s="12"/>
      <c r="E652" s="12"/>
      <c r="F652" s="13"/>
    </row>
    <row r="653" spans="1:6" x14ac:dyDescent="0.25">
      <c r="A653" s="12"/>
      <c r="B653" s="12"/>
      <c r="C653" s="12"/>
      <c r="E653" s="12"/>
      <c r="F653" s="13"/>
    </row>
    <row r="654" spans="1:6" x14ac:dyDescent="0.25">
      <c r="A654" s="12"/>
      <c r="B654" s="12"/>
      <c r="C654" s="12"/>
      <c r="E654" s="12"/>
      <c r="F654" s="13"/>
    </row>
    <row r="655" spans="1:6" x14ac:dyDescent="0.25">
      <c r="A655" s="12"/>
      <c r="B655" s="12"/>
      <c r="C655" s="12"/>
      <c r="E655" s="12"/>
      <c r="F655" s="13"/>
    </row>
    <row r="656" spans="1:6" x14ac:dyDescent="0.25">
      <c r="A656" s="12"/>
      <c r="B656" s="12"/>
      <c r="C656" s="12"/>
      <c r="E656" s="12"/>
      <c r="F656" s="13"/>
    </row>
    <row r="657" spans="1:6" x14ac:dyDescent="0.25">
      <c r="A657" s="12"/>
      <c r="B657" s="12"/>
      <c r="C657" s="12"/>
      <c r="E657" s="12"/>
      <c r="F657" s="13"/>
    </row>
    <row r="658" spans="1:6" x14ac:dyDescent="0.25">
      <c r="A658" s="12"/>
      <c r="B658" s="12"/>
      <c r="C658" s="12"/>
      <c r="E658" s="12"/>
      <c r="F658" s="13"/>
    </row>
    <row r="659" spans="1:6" x14ac:dyDescent="0.25">
      <c r="A659" s="12"/>
      <c r="B659" s="12"/>
      <c r="C659" s="12"/>
      <c r="E659" s="12"/>
      <c r="F659" s="13"/>
    </row>
    <row r="660" spans="1:6" x14ac:dyDescent="0.25">
      <c r="A660" s="12"/>
      <c r="B660" s="12"/>
      <c r="C660" s="12"/>
      <c r="E660" s="12"/>
      <c r="F660" s="13"/>
    </row>
    <row r="661" spans="1:6" x14ac:dyDescent="0.25">
      <c r="A661" s="12"/>
      <c r="B661" s="12"/>
      <c r="C661" s="12"/>
      <c r="E661" s="12"/>
      <c r="F661" s="13"/>
    </row>
    <row r="662" spans="1:6" x14ac:dyDescent="0.25">
      <c r="A662" s="12"/>
      <c r="B662" s="12"/>
      <c r="C662" s="12"/>
      <c r="E662" s="12"/>
      <c r="F662" s="13"/>
    </row>
    <row r="663" spans="1:6" x14ac:dyDescent="0.25">
      <c r="A663" s="12"/>
      <c r="B663" s="12"/>
      <c r="C663" s="12"/>
      <c r="E663" s="12"/>
      <c r="F663" s="13"/>
    </row>
    <row r="664" spans="1:6" x14ac:dyDescent="0.25">
      <c r="A664" s="12"/>
      <c r="B664" s="12"/>
      <c r="C664" s="12"/>
      <c r="E664" s="12"/>
      <c r="F664" s="13"/>
    </row>
    <row r="665" spans="1:6" x14ac:dyDescent="0.25">
      <c r="A665" s="12"/>
      <c r="B665" s="12"/>
      <c r="C665" s="12"/>
      <c r="E665" s="12"/>
      <c r="F665" s="13"/>
    </row>
    <row r="666" spans="1:6" x14ac:dyDescent="0.25">
      <c r="A666" s="12"/>
      <c r="B666" s="12"/>
      <c r="C666" s="12"/>
      <c r="E666" s="12"/>
      <c r="F666" s="13"/>
    </row>
    <row r="667" spans="1:6" x14ac:dyDescent="0.25">
      <c r="A667" s="12"/>
      <c r="B667" s="12"/>
      <c r="C667" s="12"/>
      <c r="E667" s="12"/>
      <c r="F667" s="13"/>
    </row>
    <row r="668" spans="1:6" x14ac:dyDescent="0.25">
      <c r="A668" s="12"/>
      <c r="B668" s="12"/>
      <c r="C668" s="12"/>
      <c r="E668" s="12"/>
      <c r="F668" s="13"/>
    </row>
    <row r="669" spans="1:6" x14ac:dyDescent="0.25">
      <c r="A669" s="12"/>
      <c r="B669" s="12"/>
      <c r="C669" s="12"/>
      <c r="E669" s="12"/>
      <c r="F669" s="13"/>
    </row>
    <row r="670" spans="1:6" x14ac:dyDescent="0.25">
      <c r="A670" s="12"/>
      <c r="B670" s="12"/>
      <c r="C670" s="12"/>
      <c r="E670" s="12"/>
      <c r="F670" s="13"/>
    </row>
    <row r="671" spans="1:6" x14ac:dyDescent="0.25">
      <c r="A671" s="12"/>
      <c r="B671" s="12"/>
      <c r="C671" s="12"/>
      <c r="E671" s="12"/>
      <c r="F671" s="13"/>
    </row>
    <row r="672" spans="1:6" x14ac:dyDescent="0.25">
      <c r="A672" s="12"/>
      <c r="B672" s="12"/>
      <c r="C672" s="12"/>
      <c r="E672" s="12"/>
      <c r="F672" s="13"/>
    </row>
    <row r="673" spans="1:6" x14ac:dyDescent="0.25">
      <c r="A673" s="12"/>
      <c r="B673" s="12"/>
      <c r="C673" s="12"/>
      <c r="E673" s="12"/>
      <c r="F673" s="13"/>
    </row>
    <row r="674" spans="1:6" x14ac:dyDescent="0.25">
      <c r="A674" s="12"/>
      <c r="B674" s="12"/>
      <c r="C674" s="12"/>
      <c r="E674" s="12"/>
      <c r="F674" s="13"/>
    </row>
    <row r="675" spans="1:6" x14ac:dyDescent="0.25">
      <c r="A675" s="12"/>
      <c r="B675" s="12"/>
      <c r="C675" s="12"/>
      <c r="E675" s="12"/>
      <c r="F675" s="13"/>
    </row>
    <row r="676" spans="1:6" x14ac:dyDescent="0.25">
      <c r="A676" s="12"/>
      <c r="B676" s="12"/>
      <c r="C676" s="12"/>
      <c r="E676" s="12"/>
      <c r="F676" s="13"/>
    </row>
    <row r="677" spans="1:6" x14ac:dyDescent="0.25">
      <c r="A677" s="12"/>
      <c r="B677" s="12"/>
      <c r="C677" s="12"/>
      <c r="E677" s="12"/>
      <c r="F677" s="13"/>
    </row>
    <row r="678" spans="1:6" x14ac:dyDescent="0.25">
      <c r="A678" s="12"/>
      <c r="B678" s="12"/>
      <c r="C678" s="12"/>
      <c r="E678" s="12"/>
      <c r="F678" s="13"/>
    </row>
    <row r="679" spans="1:6" x14ac:dyDescent="0.25">
      <c r="A679" s="12"/>
      <c r="B679" s="12"/>
      <c r="C679" s="12"/>
      <c r="E679" s="12"/>
      <c r="F679" s="13"/>
    </row>
    <row r="680" spans="1:6" x14ac:dyDescent="0.25">
      <c r="A680" s="12"/>
      <c r="B680" s="12"/>
      <c r="C680" s="12"/>
      <c r="E680" s="12"/>
      <c r="F680" s="13"/>
    </row>
  </sheetData>
  <autoFilter ref="A1:F22" xr:uid="{298FD57B-95E4-4E67-A439-6330FDAA2866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103</vt:i4>
      </vt:variant>
    </vt:vector>
  </HeadingPairs>
  <TitlesOfParts>
    <vt:vector size="108" baseType="lpstr">
      <vt:lpstr>Overview</vt:lpstr>
      <vt:lpstr>Level Details</vt:lpstr>
      <vt:lpstr>BarkRequirements</vt:lpstr>
      <vt:lpstr>Estimates</vt:lpstr>
      <vt:lpstr>Variables (Do Not Change)</vt:lpstr>
      <vt:lpstr>BarkTime</vt:lpstr>
      <vt:lpstr>BBTotal</vt:lpstr>
      <vt:lpstr>BossBarks</vt:lpstr>
      <vt:lpstr>Bosses</vt:lpstr>
      <vt:lpstr>Briefings</vt:lpstr>
      <vt:lpstr>CSperIM</vt:lpstr>
      <vt:lpstr>CSperLevel</vt:lpstr>
      <vt:lpstr>Cutscenes</vt:lpstr>
      <vt:lpstr>DialogueLength</vt:lpstr>
      <vt:lpstr>DialogueTime</vt:lpstr>
      <vt:lpstr>Evidence</vt:lpstr>
      <vt:lpstr>EvidenceLength</vt:lpstr>
      <vt:lpstr>EVperLevel</vt:lpstr>
      <vt:lpstr>Intermissions</vt:lpstr>
      <vt:lpstr>L1BO</vt:lpstr>
      <vt:lpstr>L1CS</vt:lpstr>
      <vt:lpstr>L1ET</vt:lpstr>
      <vt:lpstr>L1EV</vt:lpstr>
      <vt:lpstr>L1LI</vt:lpstr>
      <vt:lpstr>L1NP</vt:lpstr>
      <vt:lpstr>L1PA</vt:lpstr>
      <vt:lpstr>L1SQ</vt:lpstr>
      <vt:lpstr>L2BO</vt:lpstr>
      <vt:lpstr>L2CS</vt:lpstr>
      <vt:lpstr>L2ET</vt:lpstr>
      <vt:lpstr>L2EV</vt:lpstr>
      <vt:lpstr>L2LI</vt:lpstr>
      <vt:lpstr>L2NP</vt:lpstr>
      <vt:lpstr>L2PA</vt:lpstr>
      <vt:lpstr>L2SQ</vt:lpstr>
      <vt:lpstr>L3BO</vt:lpstr>
      <vt:lpstr>L3CS</vt:lpstr>
      <vt:lpstr>L3ET</vt:lpstr>
      <vt:lpstr>L3EV</vt:lpstr>
      <vt:lpstr>L3LI</vt:lpstr>
      <vt:lpstr>L3NP</vt:lpstr>
      <vt:lpstr>L3PA</vt:lpstr>
      <vt:lpstr>L3SQ</vt:lpstr>
      <vt:lpstr>L4BO</vt:lpstr>
      <vt:lpstr>L4CS</vt:lpstr>
      <vt:lpstr>L4ET</vt:lpstr>
      <vt:lpstr>L4EV</vt:lpstr>
      <vt:lpstr>L4LI</vt:lpstr>
      <vt:lpstr>L4NP</vt:lpstr>
      <vt:lpstr>L4PA</vt:lpstr>
      <vt:lpstr>L4SQ</vt:lpstr>
      <vt:lpstr>L5BO</vt:lpstr>
      <vt:lpstr>L5CS</vt:lpstr>
      <vt:lpstr>L5ET</vt:lpstr>
      <vt:lpstr>L5EV</vt:lpstr>
      <vt:lpstr>L5LI</vt:lpstr>
      <vt:lpstr>L5NP</vt:lpstr>
      <vt:lpstr>L5PA</vt:lpstr>
      <vt:lpstr>L5SQ</vt:lpstr>
      <vt:lpstr>L6BO</vt:lpstr>
      <vt:lpstr>L6CS</vt:lpstr>
      <vt:lpstr>L6ET</vt:lpstr>
      <vt:lpstr>L6EV</vt:lpstr>
      <vt:lpstr>L6LI</vt:lpstr>
      <vt:lpstr>L6NP</vt:lpstr>
      <vt:lpstr>L6PA</vt:lpstr>
      <vt:lpstr>L6SQ</vt:lpstr>
      <vt:lpstr>L7BO</vt:lpstr>
      <vt:lpstr>L7CS</vt:lpstr>
      <vt:lpstr>L7ET</vt:lpstr>
      <vt:lpstr>L7EV</vt:lpstr>
      <vt:lpstr>L7LI</vt:lpstr>
      <vt:lpstr>L7NP</vt:lpstr>
      <vt:lpstr>L7PA</vt:lpstr>
      <vt:lpstr>L7SQ</vt:lpstr>
      <vt:lpstr>LIperLevel</vt:lpstr>
      <vt:lpstr>Lore</vt:lpstr>
      <vt:lpstr>LoreAudioPercent</vt:lpstr>
      <vt:lpstr>LoreLength</vt:lpstr>
      <vt:lpstr>LoreLines</vt:lpstr>
      <vt:lpstr>LoreWritenPercent</vt:lpstr>
      <vt:lpstr>MBE</vt:lpstr>
      <vt:lpstr>MinionBarks</vt:lpstr>
      <vt:lpstr>MinionBarksExtra</vt:lpstr>
      <vt:lpstr>Minions</vt:lpstr>
      <vt:lpstr>MinTotal</vt:lpstr>
      <vt:lpstr>MissionDialogue</vt:lpstr>
      <vt:lpstr>Missions</vt:lpstr>
      <vt:lpstr>NPCLines</vt:lpstr>
      <vt:lpstr>NPCperLevel</vt:lpstr>
      <vt:lpstr>NPCs</vt:lpstr>
      <vt:lpstr>NumBoss</vt:lpstr>
      <vt:lpstr>NumCS</vt:lpstr>
      <vt:lpstr>NumEV</vt:lpstr>
      <vt:lpstr>NUMLI</vt:lpstr>
      <vt:lpstr>NumMinions</vt:lpstr>
      <vt:lpstr>NumMissions</vt:lpstr>
      <vt:lpstr>NumNPC</vt:lpstr>
      <vt:lpstr>NumSQ</vt:lpstr>
      <vt:lpstr>PlayerBarks</vt:lpstr>
      <vt:lpstr>Ptotal</vt:lpstr>
      <vt:lpstr>SceneLength</vt:lpstr>
      <vt:lpstr>ScriptTime</vt:lpstr>
      <vt:lpstr>Sidequests</vt:lpstr>
      <vt:lpstr>SQInteractions</vt:lpstr>
      <vt:lpstr>SQLength</vt:lpstr>
      <vt:lpstr>SQperLevel</vt:lpstr>
      <vt:lpstr>TotalIntermissions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Heidelberg</dc:creator>
  <cp:lastModifiedBy>Heidelberg</cp:lastModifiedBy>
  <dcterms:created xsi:type="dcterms:W3CDTF">2021-03-03T19:52:40Z</dcterms:created>
  <dcterms:modified xsi:type="dcterms:W3CDTF">2021-03-18T21:18:44Z</dcterms:modified>
</cp:coreProperties>
</file>